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7" activeTab="0"/>
  </bookViews>
  <sheets>
    <sheet name="титульный" sheetId="1" r:id="rId1"/>
    <sheet name="день1" sheetId="2" r:id="rId2"/>
    <sheet name="день2" sheetId="3" r:id="rId3"/>
    <sheet name="день3" sheetId="4" r:id="rId4"/>
    <sheet name="день4" sheetId="5" r:id="rId5"/>
    <sheet name="день5" sheetId="6" r:id="rId6"/>
    <sheet name="день6" sheetId="7" r:id="rId7"/>
    <sheet name="день7" sheetId="8" r:id="rId8"/>
    <sheet name="день8" sheetId="9" r:id="rId9"/>
    <sheet name="день9" sheetId="10" r:id="rId10"/>
    <sheet name="день10" sheetId="11" r:id="rId11"/>
    <sheet name="день11" sheetId="12" r:id="rId12"/>
    <sheet name="день12" sheetId="13" r:id="rId13"/>
    <sheet name="табл.хим.сост. " sheetId="14" r:id="rId14"/>
    <sheet name="таблица%" sheetId="15" r:id="rId15"/>
    <sheet name="микроэлементы, витамины " sheetId="16" r:id="rId16"/>
    <sheet name="Объемы " sheetId="17" r:id="rId17"/>
    <sheet name="нормы " sheetId="18" r:id="rId18"/>
    <sheet name="Большая таблица" sheetId="19" r:id="rId19"/>
    <sheet name="Лист1" sheetId="20" r:id="rId20"/>
  </sheets>
  <definedNames/>
  <calcPr fullCalcOnLoad="1"/>
</workbook>
</file>

<file path=xl/sharedStrings.xml><?xml version="1.0" encoding="utf-8"?>
<sst xmlns="http://schemas.openxmlformats.org/spreadsheetml/2006/main" count="1079" uniqueCount="314">
  <si>
    <t>УТВЕРЖДАЮ:</t>
  </si>
  <si>
    <t>Наименование продуктов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</si>
  <si>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</si>
  <si>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</si>
  <si>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</si>
  <si>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</si>
  <si>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</si>
  <si>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</si>
  <si>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</si>
  <si>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</si>
  <si>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</si>
  <si>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</si>
  <si>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Хлеб пшеничный</t>
  </si>
  <si>
    <t>Хлеб ржаной</t>
  </si>
  <si>
    <t>Мука пшеничная</t>
  </si>
  <si>
    <t>Крупа, бобовые</t>
  </si>
  <si>
    <t>Макаронные изд</t>
  </si>
  <si>
    <t>Картофель</t>
  </si>
  <si>
    <t>Овощи</t>
  </si>
  <si>
    <t>Фрукты свежие</t>
  </si>
  <si>
    <t>Фрукты сухие</t>
  </si>
  <si>
    <t>Сок</t>
  </si>
  <si>
    <t>Сахар</t>
  </si>
  <si>
    <t>Масло сливочное</t>
  </si>
  <si>
    <t>Масло раст.</t>
  </si>
  <si>
    <t>Яйцо</t>
  </si>
  <si>
    <t>Молоко</t>
  </si>
  <si>
    <t>Творог</t>
  </si>
  <si>
    <t>Мясо</t>
  </si>
  <si>
    <t>Рыба</t>
  </si>
  <si>
    <t>Сметана</t>
  </si>
  <si>
    <t>Сыр</t>
  </si>
  <si>
    <t>Чай</t>
  </si>
  <si>
    <t>Какао</t>
  </si>
  <si>
    <t>Соль</t>
  </si>
  <si>
    <t>Дрожжи</t>
  </si>
  <si>
    <t>Крахмал</t>
  </si>
  <si>
    <t>Курица</t>
  </si>
  <si>
    <t>Суточная норма, г</t>
  </si>
  <si>
    <t>Кофейный напиток</t>
  </si>
  <si>
    <t>11день</t>
  </si>
  <si>
    <t>12день</t>
  </si>
  <si>
    <t>Завтрак</t>
  </si>
  <si>
    <t>Наименование блюда</t>
  </si>
  <si>
    <t>Какао с молоком</t>
  </si>
  <si>
    <t>Итого за завтрак:</t>
  </si>
  <si>
    <t xml:space="preserve">                                                                                                                            Полдник</t>
  </si>
  <si>
    <t>Итого за полдник:</t>
  </si>
  <si>
    <t>Итого за день:</t>
  </si>
  <si>
    <t>№ рецептуры</t>
  </si>
  <si>
    <t>Картофельное пюре</t>
  </si>
  <si>
    <t>Чай с сахаром</t>
  </si>
  <si>
    <t>порционное</t>
  </si>
  <si>
    <t>Молоко кипяченое</t>
  </si>
  <si>
    <t>Отклонение</t>
  </si>
  <si>
    <t>Белки</t>
  </si>
  <si>
    <t>Жиры</t>
  </si>
  <si>
    <t>Углеводы</t>
  </si>
  <si>
    <t>Ккал</t>
  </si>
  <si>
    <t>Обед</t>
  </si>
  <si>
    <t>Полдник</t>
  </si>
  <si>
    <t>Итого:</t>
  </si>
  <si>
    <t>Кондитерские изд.</t>
  </si>
  <si>
    <t>Каша молочная ячневая</t>
  </si>
  <si>
    <t>11 день</t>
  </si>
  <si>
    <t>12 день</t>
  </si>
  <si>
    <t>Итого за обед:</t>
  </si>
  <si>
    <t>Сок яблочный</t>
  </si>
  <si>
    <t>% вып. от  сут.нормы</t>
  </si>
  <si>
    <t>отклонение от сут.нормы</t>
  </si>
  <si>
    <t>Норма не менее</t>
  </si>
  <si>
    <t>Комитета по образованию администрации ЗГМО</t>
  </si>
  <si>
    <t>Ca</t>
  </si>
  <si>
    <t xml:space="preserve">                                                                                                                               Завтрак</t>
  </si>
  <si>
    <t>P</t>
  </si>
  <si>
    <t>Mg</t>
  </si>
  <si>
    <t>Fe</t>
  </si>
  <si>
    <t>K</t>
  </si>
  <si>
    <t>I</t>
  </si>
  <si>
    <t>Se</t>
  </si>
  <si>
    <t xml:space="preserve">F </t>
  </si>
  <si>
    <t>вит В1</t>
  </si>
  <si>
    <t>вит В2</t>
  </si>
  <si>
    <t>вит А</t>
  </si>
  <si>
    <t>вит D</t>
  </si>
  <si>
    <t>вит С</t>
  </si>
  <si>
    <t>Суточная норма</t>
  </si>
  <si>
    <t>Кофейный напиток с молоком</t>
  </si>
  <si>
    <t>Яблоко</t>
  </si>
  <si>
    <t>Каша молочная геркулесовая</t>
  </si>
  <si>
    <t>Сок персиковый</t>
  </si>
  <si>
    <t>Капуста тушеная</t>
  </si>
  <si>
    <t>Чай с лимоном</t>
  </si>
  <si>
    <t xml:space="preserve">                                                                                                                   </t>
  </si>
  <si>
    <t>Компот из кураги</t>
  </si>
  <si>
    <t>Каша молочная "Дружба"</t>
  </si>
  <si>
    <t>Груша</t>
  </si>
  <si>
    <t>Кисель из кураги</t>
  </si>
  <si>
    <t>Каша молочная манная</t>
  </si>
  <si>
    <t>Чай с молоком</t>
  </si>
  <si>
    <t>Сыр "Российский"</t>
  </si>
  <si>
    <t>Рис отварной</t>
  </si>
  <si>
    <t>Сок абрикосовый</t>
  </si>
  <si>
    <t>Компот из чернослива</t>
  </si>
  <si>
    <t>Каша молочная пшенная</t>
  </si>
  <si>
    <t>Каша молочная рисовая</t>
  </si>
  <si>
    <t>Рассольник "Ленинградский" со сметаной</t>
  </si>
  <si>
    <t>Коржик молочный</t>
  </si>
  <si>
    <t>Икра свекольная</t>
  </si>
  <si>
    <t>Суп картофельный с макаронными изделиями</t>
  </si>
  <si>
    <t>Мандарин</t>
  </si>
  <si>
    <t>Маринад из моркови</t>
  </si>
  <si>
    <t xml:space="preserve">Норма </t>
  </si>
  <si>
    <t>1день</t>
  </si>
  <si>
    <t>2день</t>
  </si>
  <si>
    <t>3день</t>
  </si>
  <si>
    <t>4день</t>
  </si>
  <si>
    <t>5день</t>
  </si>
  <si>
    <t>6день</t>
  </si>
  <si>
    <t>7день</t>
  </si>
  <si>
    <t>8день</t>
  </si>
  <si>
    <t>9день</t>
  </si>
  <si>
    <t>10день</t>
  </si>
  <si>
    <t xml:space="preserve">Второй завтрак </t>
  </si>
  <si>
    <t>Блинчики с джемом (пром.произв.)</t>
  </si>
  <si>
    <r>
      <t xml:space="preserve">                                                                                                                            </t>
    </r>
    <r>
      <rPr>
        <b/>
        <sz val="8"/>
        <rFont val="Arial"/>
        <family val="2"/>
      </rPr>
      <t>Обед</t>
    </r>
  </si>
  <si>
    <t xml:space="preserve">Жиры </t>
  </si>
  <si>
    <t xml:space="preserve">Белки </t>
  </si>
  <si>
    <t xml:space="preserve">Каллорийность </t>
  </si>
  <si>
    <t xml:space="preserve">Ca </t>
  </si>
  <si>
    <t xml:space="preserve">P </t>
  </si>
  <si>
    <t xml:space="preserve">Mg </t>
  </si>
  <si>
    <t xml:space="preserve">K </t>
  </si>
  <si>
    <t xml:space="preserve">Fe </t>
  </si>
  <si>
    <t xml:space="preserve">I </t>
  </si>
  <si>
    <t xml:space="preserve">Se </t>
  </si>
  <si>
    <t>F ясли</t>
  </si>
  <si>
    <t xml:space="preserve">Витамин В1 </t>
  </si>
  <si>
    <t xml:space="preserve">Витамин В2 </t>
  </si>
  <si>
    <t xml:space="preserve">Витамин А </t>
  </si>
  <si>
    <t xml:space="preserve">Витамин D </t>
  </si>
  <si>
    <t xml:space="preserve">Витамин С, мг  </t>
  </si>
  <si>
    <t xml:space="preserve">Углеводы </t>
  </si>
  <si>
    <t xml:space="preserve">Выход </t>
  </si>
  <si>
    <t xml:space="preserve">Выход  </t>
  </si>
  <si>
    <t>порционный</t>
  </si>
  <si>
    <t>Суп картофельный с макаронными изделиями)</t>
  </si>
  <si>
    <t>Компот из с/ф</t>
  </si>
  <si>
    <t>Напиток из св.яблок</t>
  </si>
  <si>
    <t xml:space="preserve">Масло сливочное </t>
  </si>
  <si>
    <t>Яйцо отварное</t>
  </si>
  <si>
    <t>Суп картофельный с сайрой</t>
  </si>
  <si>
    <t>Огурец свежий (долька)</t>
  </si>
  <si>
    <t>Каша молочная кукурузная</t>
  </si>
  <si>
    <t>Каша гречневая</t>
  </si>
  <si>
    <t xml:space="preserve">Хлеб пшеничный </t>
  </si>
  <si>
    <t>Какао с молоком прокипяченном</t>
  </si>
  <si>
    <t>Сыр порционный</t>
  </si>
  <si>
    <t>Суп с фрикадельками</t>
  </si>
  <si>
    <t>Напиток апельсиновый</t>
  </si>
  <si>
    <t>Каша молочная пшеничная</t>
  </si>
  <si>
    <t>Суп сливочный с рыбой</t>
  </si>
  <si>
    <t>Напиток лимонный</t>
  </si>
  <si>
    <t>Мясные тефтели  (п/ф высокой степени готовности)</t>
  </si>
  <si>
    <t>Сок вишневый</t>
  </si>
  <si>
    <t>Сок виноградный</t>
  </si>
  <si>
    <t>Сок апельсиновый</t>
  </si>
  <si>
    <t>Субпродукты (печень, язык, сердце)</t>
  </si>
  <si>
    <t xml:space="preserve">Сыр </t>
  </si>
  <si>
    <t>Напиток из св.груш</t>
  </si>
  <si>
    <t>Мясные тефтели (п/ф высокой степени готовности)</t>
  </si>
  <si>
    <r>
      <t xml:space="preserve">Блинчики с </t>
    </r>
    <r>
      <rPr>
        <sz val="7"/>
        <color indexed="10"/>
        <rFont val="Arial"/>
        <family val="2"/>
      </rPr>
      <t xml:space="preserve">джемом </t>
    </r>
    <r>
      <rPr>
        <sz val="7"/>
        <rFont val="Arial"/>
        <family val="2"/>
      </rPr>
      <t>(пром.произв.)</t>
    </r>
  </si>
  <si>
    <t>Огурец св.долькой</t>
  </si>
  <si>
    <t>Итого за 12 дней</t>
  </si>
  <si>
    <t>В среднем за 12 дней</t>
  </si>
  <si>
    <t>Кофеный напиток</t>
  </si>
  <si>
    <t>Кукуруза консервированная</t>
  </si>
  <si>
    <t>Каша перловая</t>
  </si>
  <si>
    <t>Запеканка из творога</t>
  </si>
  <si>
    <t>Печень тушеная</t>
  </si>
  <si>
    <t>Напиток из свежих груш</t>
  </si>
  <si>
    <t xml:space="preserve">Борщ </t>
  </si>
  <si>
    <t>Жаркое по-домашнему с мясом</t>
  </si>
  <si>
    <t>Рассольник</t>
  </si>
  <si>
    <t xml:space="preserve">Биточек мясной </t>
  </si>
  <si>
    <t>Помидор св.</t>
  </si>
  <si>
    <t>Суп домашнмей с лапшой</t>
  </si>
  <si>
    <t>Рыба в сметанном соусе</t>
  </si>
  <si>
    <t xml:space="preserve">Коржик </t>
  </si>
  <si>
    <t>Зел.горошек</t>
  </si>
  <si>
    <t xml:space="preserve">Бедро отварное с маслом сливочным </t>
  </si>
  <si>
    <t>Макаронные изделия</t>
  </si>
  <si>
    <t>Напиток ихз свежих яблок</t>
  </si>
  <si>
    <t>Блины со сгущ.молоком</t>
  </si>
  <si>
    <t>Огурец св.</t>
  </si>
  <si>
    <t>Щи</t>
  </si>
  <si>
    <t>Свекольник</t>
  </si>
  <si>
    <t>Рыба с овощами</t>
  </si>
  <si>
    <t>Сок фруктовый</t>
  </si>
  <si>
    <t>Каша  молочная манная</t>
  </si>
  <si>
    <t>Суп с сайрой</t>
  </si>
  <si>
    <t>Котлета куриная</t>
  </si>
  <si>
    <t>Булочка "Домашняя"</t>
  </si>
  <si>
    <t>Бифидок</t>
  </si>
  <si>
    <t>Огурец св</t>
  </si>
  <si>
    <t>Суп картофельный с горохом</t>
  </si>
  <si>
    <t>Азу с мясом</t>
  </si>
  <si>
    <t>Пудинг из творога</t>
  </si>
  <si>
    <t>Чай с молоком сгущ</t>
  </si>
  <si>
    <t>Помидор св</t>
  </si>
  <si>
    <t>Суп овощной</t>
  </si>
  <si>
    <t>Печень по строгановски</t>
  </si>
  <si>
    <t>Суп с клецками</t>
  </si>
  <si>
    <t>Плов с мясом</t>
  </si>
  <si>
    <t>Хлеб ржааной</t>
  </si>
  <si>
    <t>Чай со сгущ.молоком</t>
  </si>
  <si>
    <t>Сок мультфруктовый</t>
  </si>
  <si>
    <t>сок виноградный</t>
  </si>
  <si>
    <t>70/35</t>
  </si>
  <si>
    <t xml:space="preserve"> </t>
  </si>
  <si>
    <t>60/30</t>
  </si>
  <si>
    <t>Ватрушка с творогом</t>
  </si>
  <si>
    <t xml:space="preserve">Сдоба </t>
  </si>
  <si>
    <t>54-1з-2020</t>
  </si>
  <si>
    <t>Пром</t>
  </si>
  <si>
    <t>51-21з-2020</t>
  </si>
  <si>
    <t>54-5с-2020</t>
  </si>
  <si>
    <t>54-2з-2020</t>
  </si>
  <si>
    <t>54-20з-2020</t>
  </si>
  <si>
    <t>54-1г-2020</t>
  </si>
  <si>
    <t>54-16с-2020</t>
  </si>
  <si>
    <t>54-4г-2020</t>
  </si>
  <si>
    <t>54-3з-2020</t>
  </si>
  <si>
    <t>54-1к-2020</t>
  </si>
  <si>
    <t>Гуляш</t>
  </si>
  <si>
    <t>Второй завтрак</t>
  </si>
  <si>
    <t xml:space="preserve">                                                                                                                            Второй завтрак</t>
  </si>
  <si>
    <t>Итого за завтрак</t>
  </si>
  <si>
    <t xml:space="preserve">                                                                                                                        Второй завтрак</t>
  </si>
  <si>
    <t xml:space="preserve">                                                                                                                             Второй завтрак</t>
  </si>
  <si>
    <t xml:space="preserve">                                                                                                                           Второй завтрак</t>
  </si>
  <si>
    <t xml:space="preserve">                                                                                                                              Второй завтрак</t>
  </si>
  <si>
    <t xml:space="preserve">                                                                                                                    Второй завтрак</t>
  </si>
  <si>
    <t xml:space="preserve">                                                                                                                       Второй завтрак</t>
  </si>
  <si>
    <t>Кмсель из кураги</t>
  </si>
  <si>
    <t xml:space="preserve">Снежок </t>
  </si>
  <si>
    <t>Сок грушевый</t>
  </si>
  <si>
    <t>Йогурт</t>
  </si>
  <si>
    <t>Снежок</t>
  </si>
  <si>
    <t>Банан</t>
  </si>
  <si>
    <t xml:space="preserve">Молоко </t>
  </si>
  <si>
    <t>Сокмультифруктовый</t>
  </si>
  <si>
    <t>180/35</t>
  </si>
  <si>
    <t>Запеканка из творога со сгущ.молоком</t>
  </si>
  <si>
    <t>Кукуруза конс.</t>
  </si>
  <si>
    <t>Кислеь из кураги</t>
  </si>
  <si>
    <t xml:space="preserve">Запеканка из творога </t>
  </si>
  <si>
    <t>Печень тушеная в соусе</t>
  </si>
  <si>
    <t>Борщ из св.капусты</t>
  </si>
  <si>
    <t>Биточек мясной</t>
  </si>
  <si>
    <t>Сок мультифрукт</t>
  </si>
  <si>
    <t>Помидор св. долькой</t>
  </si>
  <si>
    <t xml:space="preserve">Суп с домашней лапшой </t>
  </si>
  <si>
    <t>Коржи молочный</t>
  </si>
  <si>
    <t>Зел.горошек кнос</t>
  </si>
  <si>
    <t xml:space="preserve">Гуляш </t>
  </si>
  <si>
    <t>Макаронные изделия отварные</t>
  </si>
  <si>
    <t>Щи из св. каусты со сметаной</t>
  </si>
  <si>
    <t>Бедро отварное с маслом сливочным</t>
  </si>
  <si>
    <t>кисель из кураги</t>
  </si>
  <si>
    <t>Сдоба"</t>
  </si>
  <si>
    <t>Булочка домашняя</t>
  </si>
  <si>
    <t>Супкартофельный с горохом</t>
  </si>
  <si>
    <t>Какао с молоком сгущ</t>
  </si>
  <si>
    <t>Помидор св.долькой</t>
  </si>
  <si>
    <t>Суп из овощей</t>
  </si>
  <si>
    <t>Печень по строгановсчки</t>
  </si>
  <si>
    <t>Ябьлоко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</si>
  <si>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</si>
  <si>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200/5</t>
  </si>
  <si>
    <t>180/40</t>
  </si>
  <si>
    <t>Примерное двенадцатидневное цикличное меню для организации питания</t>
  </si>
  <si>
    <t>Медкова Д.Е. _________________</t>
  </si>
  <si>
    <t>Таблица № 1 пищевой и энергетической ценности за 12 дней в среднем рациона питания детей от 7 до 10 лет, посещающих ЛДП г.Зимы.</t>
  </si>
  <si>
    <t>Таблица № 2 по процентному распределению пищевой и энергетической ценности по приемам пищи, по дням и  за 12 дней в среднем для детей от7 до 10 лет, посещающих ЛДП г.Зимы.</t>
  </si>
  <si>
    <t>Таблица №3 по содержанию микроэлементов и витаминов по приемам пищи, по дням и  за 12 дней в среднем для детей от 7 до 10 лет, посещающих ЛДП г.Зимы.</t>
  </si>
  <si>
    <t>Таблица № 4 по суммарным объемам блюд по приемам пищи (в граммах), по дням и  за 12 дней в среднем для детей от 7 до 10 лет, посещающихЛДП г.Зимы.</t>
  </si>
  <si>
    <t>Нормы питания по 12-дневному меню для детей 7-10 лет, посещающих ЛДП г.Зимы .</t>
  </si>
  <si>
    <t>Председатель Комитета</t>
  </si>
  <si>
    <t>по образованию администрации</t>
  </si>
  <si>
    <t>Зиминского района</t>
  </si>
  <si>
    <t xml:space="preserve">______________ </t>
  </si>
  <si>
    <t>С.А. Костикова</t>
  </si>
  <si>
    <t xml:space="preserve">"___"__________ </t>
  </si>
  <si>
    <t>Директор  МОУ Батаминская СОШ</t>
  </si>
  <si>
    <t>______________  Е.В. Лашук</t>
  </si>
  <si>
    <t>Директор МОУ Кимильтейская СОШ</t>
  </si>
  <si>
    <t>______________  С.В. Клешкова</t>
  </si>
  <si>
    <t>Директор  МОУ Масляногорская СОШ</t>
  </si>
  <si>
    <t>______________  Н.Н. Корнилова</t>
  </si>
  <si>
    <t>Директор МОУ Новолетниковская СОШ</t>
  </si>
  <si>
    <t>______________  О.А. Соснова</t>
  </si>
  <si>
    <t>Директор МОУ Покровская СОШ</t>
  </si>
  <si>
    <t>_________________ Л.В. Потыльцева</t>
  </si>
  <si>
    <t>Директор МОУ Самарская СОШ</t>
  </si>
  <si>
    <t>______________   Е.А. Толстова</t>
  </si>
  <si>
    <t>Директор МОУ Ухтуйская СОШ</t>
  </si>
  <si>
    <t>______________   Н.С. Инжеваткина</t>
  </si>
  <si>
    <t>Директор МОУ Филипповская СОШ</t>
  </si>
  <si>
    <t>______________   Т.А. Пивоварова</t>
  </si>
  <si>
    <t>Директор МОУ Ц-Хазанская СОШ</t>
  </si>
  <si>
    <t>______________   О.О. Опарина</t>
  </si>
  <si>
    <t>детей в возрасте от 7 до11 лет, в ЛДП Зиминского района</t>
  </si>
  <si>
    <t>2024г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</si>
</sst>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;[Red]0.0"/>
    <numFmt numFmtId="190" formatCode="0.000"/>
    <numFmt numFmtId="191" formatCode="0.0000"/>
    <numFmt numFmtId="192" formatCode="0.00000"/>
    <numFmt numFmtId="193" formatCode="0.0000000"/>
    <numFmt numFmtId="194" formatCode="0.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;[Red]0.00"/>
  </numFmts>
  <fonts count="5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b/>
      <sz val="8"/>
      <name val="Arial"/>
      <family val="2"/>
    </font>
    <font>
      <sz val="7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188" fontId="6" fillId="0" borderId="14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188" fontId="2" fillId="0" borderId="11" xfId="0" applyNumberFormat="1" applyFont="1" applyBorder="1" applyAlignment="1">
      <alignment/>
    </xf>
    <xf numFmtId="188" fontId="2" fillId="0" borderId="10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188" fontId="2" fillId="0" borderId="0" xfId="0" applyNumberFormat="1" applyFont="1" applyAlignment="1">
      <alignment/>
    </xf>
    <xf numFmtId="188" fontId="2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 wrapText="1"/>
    </xf>
    <xf numFmtId="0" fontId="8" fillId="0" borderId="15" xfId="0" applyFont="1" applyBorder="1" applyAlignment="1">
      <alignment/>
    </xf>
    <xf numFmtId="188" fontId="8" fillId="0" borderId="11" xfId="0" applyNumberFormat="1" applyFont="1" applyBorder="1" applyAlignment="1">
      <alignment/>
    </xf>
    <xf numFmtId="188" fontId="8" fillId="0" borderId="10" xfId="0" applyNumberFormat="1" applyFont="1" applyBorder="1" applyAlignment="1">
      <alignment/>
    </xf>
    <xf numFmtId="188" fontId="8" fillId="0" borderId="13" xfId="0" applyNumberFormat="1" applyFont="1" applyBorder="1" applyAlignment="1">
      <alignment/>
    </xf>
    <xf numFmtId="189" fontId="8" fillId="0" borderId="10" xfId="0" applyNumberFormat="1" applyFont="1" applyBorder="1" applyAlignment="1">
      <alignment/>
    </xf>
    <xf numFmtId="188" fontId="8" fillId="0" borderId="0" xfId="0" applyNumberFormat="1" applyFont="1" applyAlignment="1">
      <alignment/>
    </xf>
    <xf numFmtId="188" fontId="8" fillId="0" borderId="15" xfId="0" applyNumberFormat="1" applyFont="1" applyBorder="1" applyAlignment="1">
      <alignment/>
    </xf>
    <xf numFmtId="188" fontId="8" fillId="0" borderId="16" xfId="0" applyNumberFormat="1" applyFont="1" applyBorder="1" applyAlignment="1">
      <alignment/>
    </xf>
    <xf numFmtId="9" fontId="8" fillId="0" borderId="15" xfId="0" applyNumberFormat="1" applyFont="1" applyBorder="1" applyAlignment="1">
      <alignment/>
    </xf>
    <xf numFmtId="188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0" borderId="14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4" xfId="0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16" fontId="7" fillId="0" borderId="16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34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34" borderId="14" xfId="0" applyFont="1" applyFill="1" applyBorder="1" applyAlignment="1">
      <alignment wrapText="1"/>
    </xf>
    <xf numFmtId="0" fontId="7" fillId="34" borderId="10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34" borderId="12" xfId="0" applyNumberFormat="1" applyFont="1" applyFill="1" applyBorder="1" applyAlignment="1">
      <alignment wrapText="1"/>
    </xf>
    <xf numFmtId="0" fontId="7" fillId="34" borderId="21" xfId="0" applyFont="1" applyFill="1" applyBorder="1" applyAlignment="1">
      <alignment wrapText="1"/>
    </xf>
    <xf numFmtId="0" fontId="7" fillId="34" borderId="16" xfId="0" applyFont="1" applyFill="1" applyBorder="1" applyAlignment="1">
      <alignment wrapText="1"/>
    </xf>
    <xf numFmtId="188" fontId="8" fillId="34" borderId="13" xfId="0" applyNumberFormat="1" applyFont="1" applyFill="1" applyBorder="1" applyAlignment="1">
      <alignment/>
    </xf>
    <xf numFmtId="188" fontId="8" fillId="34" borderId="10" xfId="0" applyNumberFormat="1" applyFont="1" applyFill="1" applyBorder="1" applyAlignment="1">
      <alignment/>
    </xf>
    <xf numFmtId="188" fontId="8" fillId="34" borderId="11" xfId="0" applyNumberFormat="1" applyFont="1" applyFill="1" applyBorder="1" applyAlignment="1">
      <alignment/>
    </xf>
    <xf numFmtId="188" fontId="8" fillId="34" borderId="0" xfId="0" applyNumberFormat="1" applyFont="1" applyFill="1" applyAlignment="1">
      <alignment/>
    </xf>
    <xf numFmtId="188" fontId="2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188" fontId="2" fillId="34" borderId="15" xfId="0" applyNumberFormat="1" applyFont="1" applyFill="1" applyBorder="1" applyAlignment="1">
      <alignment/>
    </xf>
    <xf numFmtId="188" fontId="2" fillId="34" borderId="0" xfId="0" applyNumberFormat="1" applyFont="1" applyFill="1" applyAlignment="1">
      <alignment/>
    </xf>
    <xf numFmtId="190" fontId="2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34" borderId="15" xfId="0" applyFont="1" applyFill="1" applyBorder="1" applyAlignment="1">
      <alignment wrapText="1"/>
    </xf>
    <xf numFmtId="0" fontId="7" fillId="0" borderId="21" xfId="0" applyFont="1" applyBorder="1" applyAlignment="1">
      <alignment horizontal="left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188" fontId="2" fillId="0" borderId="11" xfId="0" applyNumberFormat="1" applyFont="1" applyBorder="1" applyAlignment="1">
      <alignment/>
    </xf>
    <xf numFmtId="188" fontId="2" fillId="0" borderId="10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188" fontId="2" fillId="0" borderId="0" xfId="0" applyNumberFormat="1" applyFont="1" applyAlignment="1">
      <alignment/>
    </xf>
    <xf numFmtId="188" fontId="2" fillId="0" borderId="15" xfId="0" applyNumberFormat="1" applyFont="1" applyBorder="1" applyAlignment="1">
      <alignment/>
    </xf>
    <xf numFmtId="49" fontId="7" fillId="0" borderId="16" xfId="0" applyNumberFormat="1" applyFont="1" applyBorder="1" applyAlignment="1">
      <alignment wrapText="1"/>
    </xf>
    <xf numFmtId="0" fontId="11" fillId="34" borderId="10" xfId="0" applyFont="1" applyFill="1" applyBorder="1" applyAlignment="1">
      <alignment horizontal="left" wrapText="1"/>
    </xf>
    <xf numFmtId="0" fontId="7" fillId="0" borderId="14" xfId="0" applyNumberFormat="1" applyFont="1" applyBorder="1" applyAlignment="1">
      <alignment horizontal="left" wrapText="1"/>
    </xf>
    <xf numFmtId="0" fontId="7" fillId="0" borderId="15" xfId="0" applyNumberFormat="1" applyFont="1" applyBorder="1" applyAlignment="1">
      <alignment horizontal="left" wrapText="1"/>
    </xf>
    <xf numFmtId="0" fontId="6" fillId="34" borderId="15" xfId="0" applyFont="1" applyFill="1" applyBorder="1" applyAlignment="1">
      <alignment/>
    </xf>
    <xf numFmtId="0" fontId="0" fillId="34" borderId="10" xfId="0" applyFill="1" applyBorder="1" applyAlignment="1">
      <alignment/>
    </xf>
    <xf numFmtId="2" fontId="7" fillId="34" borderId="10" xfId="0" applyNumberFormat="1" applyFont="1" applyFill="1" applyBorder="1" applyAlignment="1">
      <alignment wrapText="1"/>
    </xf>
    <xf numFmtId="190" fontId="7" fillId="34" borderId="10" xfId="0" applyNumberFormat="1" applyFont="1" applyFill="1" applyBorder="1" applyAlignment="1">
      <alignment wrapText="1"/>
    </xf>
    <xf numFmtId="0" fontId="7" fillId="34" borderId="12" xfId="0" applyFont="1" applyFill="1" applyBorder="1" applyAlignment="1">
      <alignment wrapText="1"/>
    </xf>
    <xf numFmtId="0" fontId="7" fillId="34" borderId="19" xfId="0" applyNumberFormat="1" applyFont="1" applyFill="1" applyBorder="1" applyAlignment="1">
      <alignment wrapText="1"/>
    </xf>
    <xf numFmtId="0" fontId="7" fillId="34" borderId="16" xfId="0" applyNumberFormat="1" applyFont="1" applyFill="1" applyBorder="1" applyAlignment="1">
      <alignment wrapText="1"/>
    </xf>
    <xf numFmtId="2" fontId="11" fillId="0" borderId="10" xfId="0" applyNumberFormat="1" applyFont="1" applyBorder="1" applyAlignment="1">
      <alignment wrapText="1"/>
    </xf>
    <xf numFmtId="0" fontId="11" fillId="0" borderId="10" xfId="0" applyNumberFormat="1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7" fillId="34" borderId="19" xfId="0" applyFont="1" applyFill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12" xfId="0" applyFont="1" applyBorder="1" applyAlignment="1">
      <alignment/>
    </xf>
    <xf numFmtId="0" fontId="7" fillId="34" borderId="22" xfId="0" applyFont="1" applyFill="1" applyBorder="1" applyAlignment="1">
      <alignment wrapText="1"/>
    </xf>
    <xf numFmtId="0" fontId="7" fillId="34" borderId="20" xfId="0" applyFont="1" applyFill="1" applyBorder="1" applyAlignment="1">
      <alignment wrapText="1"/>
    </xf>
    <xf numFmtId="0" fontId="11" fillId="0" borderId="16" xfId="0" applyFont="1" applyBorder="1" applyAlignment="1">
      <alignment horizontal="left" wrapText="1"/>
    </xf>
    <xf numFmtId="188" fontId="1" fillId="34" borderId="10" xfId="0" applyNumberFormat="1" applyFont="1" applyFill="1" applyBorder="1" applyAlignment="1">
      <alignment/>
    </xf>
    <xf numFmtId="0" fontId="11" fillId="0" borderId="22" xfId="0" applyFont="1" applyBorder="1" applyAlignment="1">
      <alignment wrapText="1"/>
    </xf>
    <xf numFmtId="0" fontId="11" fillId="0" borderId="13" xfId="0" applyFont="1" applyBorder="1" applyAlignment="1">
      <alignment/>
    </xf>
    <xf numFmtId="0" fontId="11" fillId="0" borderId="24" xfId="0" applyNumberFormat="1" applyFont="1" applyBorder="1" applyAlignment="1">
      <alignment horizontal="left" wrapText="1"/>
    </xf>
    <xf numFmtId="0" fontId="11" fillId="0" borderId="12" xfId="0" applyNumberFormat="1" applyFont="1" applyBorder="1" applyAlignment="1">
      <alignment horizontal="left" wrapText="1"/>
    </xf>
    <xf numFmtId="0" fontId="11" fillId="0" borderId="16" xfId="0" applyFont="1" applyBorder="1" applyAlignment="1">
      <alignment wrapText="1"/>
    </xf>
    <xf numFmtId="0" fontId="11" fillId="0" borderId="21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99" fontId="8" fillId="34" borderId="10" xfId="0" applyNumberFormat="1" applyFont="1" applyFill="1" applyBorder="1" applyAlignment="1">
      <alignment/>
    </xf>
    <xf numFmtId="0" fontId="7" fillId="0" borderId="21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89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0" fillId="34" borderId="0" xfId="0" applyFill="1" applyAlignment="1">
      <alignment/>
    </xf>
    <xf numFmtId="190" fontId="11" fillId="0" borderId="10" xfId="0" applyNumberFormat="1" applyFont="1" applyBorder="1" applyAlignment="1">
      <alignment wrapText="1"/>
    </xf>
    <xf numFmtId="188" fontId="6" fillId="34" borderId="14" xfId="0" applyNumberFormat="1" applyFont="1" applyFill="1" applyBorder="1" applyAlignment="1">
      <alignment/>
    </xf>
    <xf numFmtId="188" fontId="6" fillId="0" borderId="10" xfId="0" applyNumberFormat="1" applyFont="1" applyBorder="1" applyAlignment="1">
      <alignment/>
    </xf>
    <xf numFmtId="188" fontId="7" fillId="34" borderId="12" xfId="0" applyNumberFormat="1" applyFont="1" applyFill="1" applyBorder="1" applyAlignment="1">
      <alignment wrapText="1"/>
    </xf>
    <xf numFmtId="188" fontId="0" fillId="34" borderId="0" xfId="0" applyNumberFormat="1" applyFill="1" applyAlignment="1">
      <alignment/>
    </xf>
    <xf numFmtId="0" fontId="7" fillId="16" borderId="14" xfId="0" applyFont="1" applyFill="1" applyBorder="1" applyAlignment="1">
      <alignment horizontal="left" wrapText="1"/>
    </xf>
    <xf numFmtId="0" fontId="7" fillId="16" borderId="15" xfId="0" applyFont="1" applyFill="1" applyBorder="1" applyAlignment="1">
      <alignment horizontal="left" wrapText="1"/>
    </xf>
    <xf numFmtId="0" fontId="3" fillId="34" borderId="14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6" fillId="34" borderId="13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188" fontId="6" fillId="34" borderId="1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0" xfId="0" applyFont="1" applyFill="1" applyAlignment="1">
      <alignment/>
    </xf>
    <xf numFmtId="0" fontId="0" fillId="34" borderId="13" xfId="0" applyFill="1" applyBorder="1" applyAlignment="1">
      <alignment/>
    </xf>
    <xf numFmtId="190" fontId="6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52" applyFont="1">
      <alignment/>
      <protection/>
    </xf>
    <xf numFmtId="0" fontId="52" fillId="0" borderId="0" xfId="0" applyFont="1" applyAlignment="1">
      <alignment/>
    </xf>
    <xf numFmtId="0" fontId="14" fillId="0" borderId="0" xfId="52" applyFont="1">
      <alignment/>
      <protection/>
    </xf>
    <xf numFmtId="0" fontId="14" fillId="0" borderId="0" xfId="52" applyFont="1" applyAlignment="1">
      <alignment/>
      <protection/>
    </xf>
    <xf numFmtId="0" fontId="14" fillId="0" borderId="0" xfId="0" applyFont="1" applyAlignment="1">
      <alignment/>
    </xf>
    <xf numFmtId="0" fontId="53" fillId="0" borderId="0" xfId="0" applyFont="1" applyAlignment="1">
      <alignment/>
    </xf>
    <xf numFmtId="0" fontId="15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16" fillId="0" borderId="0" xfId="0" applyFont="1" applyAlignment="1">
      <alignment/>
    </xf>
    <xf numFmtId="0" fontId="52" fillId="0" borderId="0" xfId="0" applyFont="1" applyAlignment="1">
      <alignment/>
    </xf>
    <xf numFmtId="0" fontId="14" fillId="0" borderId="0" xfId="52" applyFont="1" applyAlignment="1">
      <alignment/>
      <protection/>
    </xf>
    <xf numFmtId="0" fontId="14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2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34" borderId="22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11" fillId="0" borderId="11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0" fillId="34" borderId="21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1" fillId="0" borderId="22" xfId="0" applyFont="1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54" fillId="34" borderId="12" xfId="0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34" borderId="22" xfId="0" applyFont="1" applyFill="1" applyBorder="1" applyAlignment="1">
      <alignment horizontal="center" wrapText="1"/>
    </xf>
    <xf numFmtId="0" fontId="7" fillId="34" borderId="21" xfId="0" applyFont="1" applyFill="1" applyBorder="1" applyAlignment="1">
      <alignment horizontal="center" wrapText="1"/>
    </xf>
    <xf numFmtId="0" fontId="7" fillId="34" borderId="23" xfId="0" applyFont="1" applyFill="1" applyBorder="1" applyAlignment="1">
      <alignment horizontal="center" wrapText="1"/>
    </xf>
    <xf numFmtId="0" fontId="7" fillId="34" borderId="19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34" borderId="21" xfId="0" applyFill="1" applyBorder="1" applyAlignment="1">
      <alignment horizontal="center" wrapText="1"/>
    </xf>
    <xf numFmtId="0" fontId="0" fillId="34" borderId="23" xfId="0" applyFill="1" applyBorder="1" applyAlignment="1">
      <alignment horizontal="center" wrapText="1"/>
    </xf>
    <xf numFmtId="0" fontId="0" fillId="34" borderId="19" xfId="0" applyFill="1" applyBorder="1" applyAlignment="1">
      <alignment horizontal="center" wrapText="1"/>
    </xf>
    <xf numFmtId="0" fontId="7" fillId="0" borderId="22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0" fontId="0" fillId="34" borderId="21" xfId="0" applyFill="1" applyBorder="1" applyAlignment="1">
      <alignment wrapText="1"/>
    </xf>
    <xf numFmtId="0" fontId="0" fillId="34" borderId="23" xfId="0" applyFill="1" applyBorder="1" applyAlignment="1">
      <alignment wrapText="1"/>
    </xf>
    <xf numFmtId="0" fontId="0" fillId="34" borderId="19" xfId="0" applyFill="1" applyBorder="1" applyAlignment="1">
      <alignment wrapText="1"/>
    </xf>
    <xf numFmtId="0" fontId="11" fillId="0" borderId="23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3" xfId="0" applyFont="1" applyBorder="1" applyAlignment="1">
      <alignment/>
    </xf>
    <xf numFmtId="0" fontId="7" fillId="0" borderId="19" xfId="0" applyFont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3" fillId="0" borderId="14" xfId="0" applyFont="1" applyBorder="1" applyAlignment="1">
      <alignment/>
    </xf>
    <xf numFmtId="0" fontId="13" fillId="0" borderId="16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18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75" zoomScaleNormal="75" workbookViewId="0" topLeftCell="A1">
      <selection activeCell="M14" sqref="M14"/>
    </sheetView>
  </sheetViews>
  <sheetFormatPr defaultColWidth="9.140625" defaultRowHeight="12.75"/>
  <cols>
    <col min="4" max="4" width="17.00390625" style="0" customWidth="1"/>
  </cols>
  <sheetData>
    <row r="1" spans="1:10" ht="15.75">
      <c r="A1" s="1"/>
      <c r="B1" s="1"/>
      <c r="C1" s="2"/>
      <c r="J1" s="1" t="s">
        <v>0</v>
      </c>
    </row>
    <row r="2" spans="1:13" ht="15.75">
      <c r="A2" s="2"/>
      <c r="J2" s="183" t="s">
        <v>288</v>
      </c>
      <c r="K2" s="181"/>
      <c r="L2" s="181"/>
      <c r="M2" s="182"/>
    </row>
    <row r="3" spans="1:13" ht="44.25" customHeight="1">
      <c r="A3" s="2"/>
      <c r="J3" s="183" t="s">
        <v>289</v>
      </c>
      <c r="K3" s="181"/>
      <c r="L3" s="181"/>
      <c r="M3" s="182"/>
    </row>
    <row r="4" spans="1:13" ht="15.75">
      <c r="A4" s="2"/>
      <c r="J4" s="183" t="s">
        <v>290</v>
      </c>
      <c r="K4" s="181"/>
      <c r="L4" s="181"/>
      <c r="M4" s="182"/>
    </row>
    <row r="5" spans="1:13" ht="15.75">
      <c r="A5" s="2"/>
      <c r="I5" s="3"/>
      <c r="J5" s="183" t="s">
        <v>291</v>
      </c>
      <c r="K5" s="181"/>
      <c r="L5" s="184" t="s">
        <v>292</v>
      </c>
      <c r="M5" s="185"/>
    </row>
    <row r="6" spans="1:13" ht="15.75">
      <c r="A6" s="2"/>
      <c r="J6" s="183" t="s">
        <v>293</v>
      </c>
      <c r="K6" s="181"/>
      <c r="L6" s="183" t="s">
        <v>313</v>
      </c>
      <c r="M6" s="182"/>
    </row>
    <row r="8" ht="15">
      <c r="L8" s="2"/>
    </row>
    <row r="12" spans="3:12" ht="15">
      <c r="C12" s="198" t="s">
        <v>281</v>
      </c>
      <c r="D12" s="200"/>
      <c r="E12" s="200"/>
      <c r="F12" s="200"/>
      <c r="G12" s="200"/>
      <c r="H12" s="200"/>
      <c r="I12" s="200"/>
      <c r="J12" s="200"/>
      <c r="K12" s="200"/>
      <c r="L12" s="200"/>
    </row>
    <row r="13" spans="1:16" ht="15" customHeight="1">
      <c r="A13" s="34"/>
      <c r="B13" s="35"/>
      <c r="C13" s="201" t="s">
        <v>312</v>
      </c>
      <c r="D13" s="202"/>
      <c r="E13" s="202"/>
      <c r="F13" s="202"/>
      <c r="G13" s="202"/>
      <c r="H13" s="202"/>
      <c r="I13" s="202"/>
      <c r="J13" s="202"/>
      <c r="K13" s="202"/>
      <c r="L13" s="167"/>
      <c r="M13" s="166"/>
      <c r="N13" s="166"/>
      <c r="O13" s="35"/>
      <c r="P13" s="35"/>
    </row>
    <row r="14" spans="6:8" ht="15">
      <c r="F14" s="196"/>
      <c r="G14" s="197"/>
      <c r="H14" s="197"/>
    </row>
    <row r="15" spans="1:12" ht="15.75">
      <c r="A15" s="193" t="s">
        <v>294</v>
      </c>
      <c r="B15" s="194"/>
      <c r="C15" s="194"/>
      <c r="D15" s="194"/>
      <c r="E15" s="194"/>
      <c r="F15" s="198"/>
      <c r="G15" s="198"/>
      <c r="H15" s="197"/>
      <c r="I15" s="184" t="s">
        <v>304</v>
      </c>
      <c r="J15" s="185"/>
      <c r="K15" s="185"/>
      <c r="L15" s="185"/>
    </row>
    <row r="16" spans="1:12" ht="15.75">
      <c r="A16" s="193" t="s">
        <v>295</v>
      </c>
      <c r="B16" s="194"/>
      <c r="C16" s="194"/>
      <c r="D16" s="194"/>
      <c r="E16" s="194"/>
      <c r="I16" s="184" t="s">
        <v>305</v>
      </c>
      <c r="J16" s="185"/>
      <c r="K16" s="185"/>
      <c r="L16" s="185"/>
    </row>
    <row r="17" spans="1:12" ht="15">
      <c r="A17" s="192" t="s">
        <v>296</v>
      </c>
      <c r="B17" s="192"/>
      <c r="C17" s="192"/>
      <c r="D17" s="192"/>
      <c r="E17" s="182"/>
      <c r="I17" s="189"/>
      <c r="J17" s="189"/>
      <c r="K17" s="189"/>
      <c r="L17" s="189"/>
    </row>
    <row r="18" spans="1:12" ht="15.75">
      <c r="A18" s="192" t="s">
        <v>297</v>
      </c>
      <c r="B18" s="192"/>
      <c r="C18" s="192"/>
      <c r="D18" s="192"/>
      <c r="E18" s="182"/>
      <c r="I18" s="184" t="s">
        <v>306</v>
      </c>
      <c r="J18" s="185"/>
      <c r="K18" s="185"/>
      <c r="L18" s="185"/>
    </row>
    <row r="19" spans="1:12" ht="15.75">
      <c r="A19" s="182"/>
      <c r="B19" s="182"/>
      <c r="C19" s="182"/>
      <c r="D19" s="182"/>
      <c r="E19" s="182"/>
      <c r="I19" s="184" t="s">
        <v>307</v>
      </c>
      <c r="J19" s="185"/>
      <c r="K19" s="185"/>
      <c r="L19" s="185"/>
    </row>
    <row r="20" spans="1:12" ht="15.75">
      <c r="A20" s="193" t="s">
        <v>298</v>
      </c>
      <c r="B20" s="194"/>
      <c r="C20" s="194"/>
      <c r="D20" s="194"/>
      <c r="E20" s="194"/>
      <c r="I20" s="184"/>
      <c r="J20" s="185"/>
      <c r="K20" s="185"/>
      <c r="L20" s="185"/>
    </row>
    <row r="21" spans="1:12" ht="15.75">
      <c r="A21" s="195" t="s">
        <v>299</v>
      </c>
      <c r="B21" s="195"/>
      <c r="C21" s="195"/>
      <c r="D21" s="195"/>
      <c r="E21" s="186"/>
      <c r="I21" s="190" t="s">
        <v>308</v>
      </c>
      <c r="J21" s="190"/>
      <c r="K21" s="190"/>
      <c r="L21" s="190"/>
    </row>
    <row r="22" spans="1:12" ht="15.75">
      <c r="A22" s="193"/>
      <c r="B22" s="193"/>
      <c r="C22" s="193"/>
      <c r="D22" s="193"/>
      <c r="E22" s="193"/>
      <c r="I22" s="187" t="s">
        <v>309</v>
      </c>
      <c r="J22" s="191"/>
      <c r="K22" s="191"/>
      <c r="L22" s="191"/>
    </row>
    <row r="23" spans="1:12" ht="15.75">
      <c r="A23" s="199" t="s">
        <v>300</v>
      </c>
      <c r="B23" s="199"/>
      <c r="C23" s="199"/>
      <c r="D23" s="199"/>
      <c r="E23" s="186"/>
      <c r="I23" s="191"/>
      <c r="J23" s="191"/>
      <c r="K23" s="191"/>
      <c r="L23" s="191"/>
    </row>
    <row r="24" spans="1:12" ht="15.75">
      <c r="A24" s="193" t="s">
        <v>301</v>
      </c>
      <c r="B24" s="194"/>
      <c r="C24" s="194"/>
      <c r="D24" s="194"/>
      <c r="E24" s="194"/>
      <c r="I24" s="184" t="s">
        <v>310</v>
      </c>
      <c r="J24" s="185"/>
      <c r="K24" s="185"/>
      <c r="L24" s="185"/>
    </row>
    <row r="25" spans="9:12" ht="15.75">
      <c r="I25" s="187" t="s">
        <v>311</v>
      </c>
      <c r="J25" s="191"/>
      <c r="K25" s="191"/>
      <c r="L25" s="191"/>
    </row>
    <row r="26" spans="1:4" ht="15.75">
      <c r="A26" s="188" t="s">
        <v>302</v>
      </c>
      <c r="B26" s="188"/>
      <c r="C26" s="188"/>
      <c r="D26" s="188"/>
    </row>
    <row r="27" spans="1:5" ht="15.75">
      <c r="A27" s="188" t="s">
        <v>303</v>
      </c>
      <c r="B27" s="188"/>
      <c r="C27" s="188"/>
      <c r="D27" s="188"/>
      <c r="E27" s="35"/>
    </row>
    <row r="28" spans="8:13" ht="12.75">
      <c r="H28" s="35" t="s">
        <v>71</v>
      </c>
      <c r="I28" s="35"/>
      <c r="J28" s="35"/>
      <c r="K28" s="35"/>
      <c r="L28" s="35"/>
      <c r="M28" s="35"/>
    </row>
    <row r="29" spans="8:11" ht="12.75">
      <c r="H29" s="180" t="s">
        <v>282</v>
      </c>
      <c r="I29" s="35"/>
      <c r="J29" s="35"/>
      <c r="K29" s="35"/>
    </row>
  </sheetData>
  <sheetProtection/>
  <mergeCells count="13">
    <mergeCell ref="A17:D17"/>
    <mergeCell ref="C12:L12"/>
    <mergeCell ref="C13:K13"/>
    <mergeCell ref="A18:D18"/>
    <mergeCell ref="A20:E20"/>
    <mergeCell ref="A21:D21"/>
    <mergeCell ref="A22:E22"/>
    <mergeCell ref="A24:E24"/>
    <mergeCell ref="F14:H14"/>
    <mergeCell ref="F15:H15"/>
    <mergeCell ref="A23:D23"/>
    <mergeCell ref="A15:E15"/>
    <mergeCell ref="A16:E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6">
      <selection activeCell="B26" sqref="B26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5.57421875" style="0" customWidth="1"/>
    <col min="4" max="4" width="6.140625" style="0" customWidth="1"/>
    <col min="5" max="5" width="8.421875" style="0" customWidth="1"/>
    <col min="6" max="6" width="12.00390625" style="0" customWidth="1"/>
    <col min="7" max="7" width="7.421875" style="0" customWidth="1"/>
    <col min="8" max="8" width="8.140625" style="0" customWidth="1"/>
    <col min="9" max="9" width="6.7109375" style="0" customWidth="1"/>
    <col min="10" max="10" width="5.8515625" style="0" customWidth="1"/>
    <col min="11" max="11" width="6.57421875" style="0" customWidth="1"/>
    <col min="12" max="12" width="6.28125" style="0" customWidth="1"/>
    <col min="13" max="13" width="6.7109375" style="0" customWidth="1"/>
    <col min="14" max="14" width="6.00390625" style="0" customWidth="1"/>
    <col min="15" max="16" width="10.140625" style="0" customWidth="1"/>
    <col min="17" max="17" width="9.28125" style="0" customWidth="1"/>
    <col min="18" max="18" width="9.00390625" style="0" customWidth="1"/>
    <col min="19" max="19" width="11.421875" style="0" customWidth="1"/>
    <col min="21" max="21" width="3.421875" style="0" customWidth="1"/>
  </cols>
  <sheetData>
    <row r="1" spans="1:21" ht="15" customHeight="1">
      <c r="A1" s="62"/>
      <c r="B1" s="62"/>
      <c r="C1" s="62"/>
      <c r="D1" s="62"/>
      <c r="E1" s="63"/>
      <c r="F1" s="74" t="s">
        <v>10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3.5" customHeight="1">
      <c r="A2" s="215" t="s">
        <v>73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7"/>
    </row>
    <row r="3" spans="1:21" ht="19.5" customHeight="1">
      <c r="A3" s="65" t="s">
        <v>43</v>
      </c>
      <c r="B3" s="66" t="s">
        <v>143</v>
      </c>
      <c r="C3" s="73" t="s">
        <v>127</v>
      </c>
      <c r="D3" s="73" t="s">
        <v>126</v>
      </c>
      <c r="E3" s="73" t="s">
        <v>142</v>
      </c>
      <c r="F3" s="73" t="s">
        <v>128</v>
      </c>
      <c r="G3" s="73" t="s">
        <v>129</v>
      </c>
      <c r="H3" s="73" t="s">
        <v>130</v>
      </c>
      <c r="I3" s="73" t="s">
        <v>131</v>
      </c>
      <c r="J3" s="73" t="s">
        <v>133</v>
      </c>
      <c r="K3" s="73" t="s">
        <v>132</v>
      </c>
      <c r="L3" s="73" t="s">
        <v>134</v>
      </c>
      <c r="M3" s="73" t="s">
        <v>135</v>
      </c>
      <c r="N3" s="73" t="s">
        <v>80</v>
      </c>
      <c r="O3" s="73" t="s">
        <v>137</v>
      </c>
      <c r="P3" s="73" t="s">
        <v>138</v>
      </c>
      <c r="Q3" s="73" t="s">
        <v>139</v>
      </c>
      <c r="R3" s="73" t="s">
        <v>140</v>
      </c>
      <c r="S3" s="73" t="s">
        <v>141</v>
      </c>
      <c r="T3" s="233" t="s">
        <v>49</v>
      </c>
      <c r="U3" s="210"/>
    </row>
    <row r="4" spans="1:21" ht="21.75" customHeight="1">
      <c r="A4" s="68" t="s">
        <v>199</v>
      </c>
      <c r="B4" s="70">
        <v>200</v>
      </c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211">
        <v>90</v>
      </c>
      <c r="U4" s="212"/>
    </row>
    <row r="5" spans="1:21" ht="12.75">
      <c r="A5" s="65"/>
      <c r="B5" s="78"/>
      <c r="C5" s="85">
        <v>7.8</v>
      </c>
      <c r="D5" s="128">
        <v>6.2</v>
      </c>
      <c r="E5" s="85">
        <v>13</v>
      </c>
      <c r="F5" s="85">
        <v>129.5</v>
      </c>
      <c r="G5" s="85">
        <v>112.9</v>
      </c>
      <c r="H5" s="85">
        <v>105.3</v>
      </c>
      <c r="I5" s="85">
        <v>22.6</v>
      </c>
      <c r="J5" s="85">
        <v>1.2</v>
      </c>
      <c r="K5" s="85">
        <v>34</v>
      </c>
      <c r="L5" s="85">
        <v>0.02</v>
      </c>
      <c r="M5" s="85">
        <v>0.0006</v>
      </c>
      <c r="N5" s="85">
        <v>0.6</v>
      </c>
      <c r="O5" s="85">
        <v>0.1</v>
      </c>
      <c r="P5" s="85"/>
      <c r="Q5" s="85">
        <v>153</v>
      </c>
      <c r="R5" s="85">
        <v>2</v>
      </c>
      <c r="S5" s="85">
        <v>1</v>
      </c>
      <c r="T5" s="213"/>
      <c r="U5" s="214"/>
    </row>
    <row r="6" spans="1:21" ht="15.75" customHeight="1">
      <c r="A6" s="103" t="s">
        <v>99</v>
      </c>
      <c r="B6" s="70"/>
      <c r="C6" s="128"/>
      <c r="D6" s="128"/>
      <c r="E6" s="128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11">
        <v>630</v>
      </c>
      <c r="U6" s="212"/>
    </row>
    <row r="7" spans="1:21" ht="15" customHeight="1">
      <c r="A7" s="87"/>
      <c r="B7" s="78">
        <v>200</v>
      </c>
      <c r="C7" s="128">
        <v>1.2</v>
      </c>
      <c r="D7" s="128">
        <v>1.2</v>
      </c>
      <c r="E7" s="85">
        <v>12.97</v>
      </c>
      <c r="F7" s="85">
        <v>65.25</v>
      </c>
      <c r="G7" s="85">
        <v>72.2</v>
      </c>
      <c r="H7" s="85">
        <v>35.5</v>
      </c>
      <c r="I7" s="85">
        <v>13.33</v>
      </c>
      <c r="J7" s="85">
        <v>0.88</v>
      </c>
      <c r="K7" s="85">
        <v>18.88</v>
      </c>
      <c r="L7" s="85">
        <v>0.01</v>
      </c>
      <c r="M7" s="85">
        <v>0.0001</v>
      </c>
      <c r="N7" s="85">
        <v>0.2</v>
      </c>
      <c r="O7" s="85">
        <v>0.122</v>
      </c>
      <c r="P7" s="85">
        <v>0.133</v>
      </c>
      <c r="Q7" s="85">
        <v>105.55</v>
      </c>
      <c r="R7" s="85">
        <v>1.05</v>
      </c>
      <c r="S7" s="85">
        <v>1</v>
      </c>
      <c r="T7" s="213"/>
      <c r="U7" s="214"/>
    </row>
    <row r="8" spans="1:21" ht="16.5" customHeight="1">
      <c r="A8" s="103" t="s">
        <v>150</v>
      </c>
      <c r="B8" s="70"/>
      <c r="C8" s="89"/>
      <c r="D8" s="89"/>
      <c r="E8" s="89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211">
        <v>337</v>
      </c>
      <c r="U8" s="212"/>
    </row>
    <row r="9" spans="1:21" ht="15" customHeight="1">
      <c r="A9" s="104"/>
      <c r="B9" s="78">
        <v>40</v>
      </c>
      <c r="C9" s="89">
        <v>10.9</v>
      </c>
      <c r="D9" s="89">
        <v>4.6</v>
      </c>
      <c r="E9" s="83">
        <v>0.28</v>
      </c>
      <c r="F9" s="83">
        <v>62.48</v>
      </c>
      <c r="G9" s="83">
        <v>102.2</v>
      </c>
      <c r="H9" s="83">
        <v>107.56</v>
      </c>
      <c r="I9" s="83">
        <v>4.8</v>
      </c>
      <c r="J9" s="83">
        <v>1.01</v>
      </c>
      <c r="K9" s="83">
        <v>56.5</v>
      </c>
      <c r="L9" s="83">
        <v>0.0008</v>
      </c>
      <c r="M9" s="83">
        <v>0.001</v>
      </c>
      <c r="N9" s="83">
        <v>0.03</v>
      </c>
      <c r="O9" s="83">
        <v>0.028</v>
      </c>
      <c r="P9" s="83">
        <v>0.17</v>
      </c>
      <c r="Q9" s="83">
        <v>77</v>
      </c>
      <c r="R9" s="83">
        <v>0.5</v>
      </c>
      <c r="S9" s="83"/>
      <c r="T9" s="213"/>
      <c r="U9" s="214"/>
    </row>
    <row r="10" spans="1:21" ht="15" customHeight="1">
      <c r="A10" s="103" t="s">
        <v>12</v>
      </c>
      <c r="B10" s="70"/>
      <c r="C10" s="89"/>
      <c r="D10" s="83"/>
      <c r="E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211" t="s">
        <v>224</v>
      </c>
      <c r="U10" s="218"/>
    </row>
    <row r="11" spans="1:21" ht="15" customHeight="1">
      <c r="A11" s="104"/>
      <c r="B11" s="78">
        <v>62</v>
      </c>
      <c r="C11" s="128">
        <v>3.9</v>
      </c>
      <c r="D11" s="85">
        <v>0.45</v>
      </c>
      <c r="E11" s="85">
        <v>28.47</v>
      </c>
      <c r="F11" s="85">
        <v>73.5</v>
      </c>
      <c r="G11" s="85">
        <v>64.6</v>
      </c>
      <c r="H11" s="85">
        <v>66.6</v>
      </c>
      <c r="I11" s="85">
        <v>0.51</v>
      </c>
      <c r="J11" s="85">
        <v>1.86</v>
      </c>
      <c r="K11" s="85">
        <v>72.8</v>
      </c>
      <c r="L11" s="85">
        <v>0.002</v>
      </c>
      <c r="M11" s="85"/>
      <c r="N11" s="85"/>
      <c r="O11" s="85">
        <v>0.2</v>
      </c>
      <c r="P11" s="85"/>
      <c r="Q11" s="85"/>
      <c r="R11" s="85"/>
      <c r="S11" s="85">
        <v>0.1</v>
      </c>
      <c r="T11" s="219"/>
      <c r="U11" s="220"/>
    </row>
    <row r="12" spans="1:21" ht="15" customHeight="1">
      <c r="A12" s="87" t="s">
        <v>214</v>
      </c>
      <c r="B12" s="70"/>
      <c r="C12" s="89"/>
      <c r="D12" s="83"/>
      <c r="E12" s="83"/>
      <c r="F12" s="83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211" t="s">
        <v>224</v>
      </c>
      <c r="U12" s="218"/>
    </row>
    <row r="13" spans="1:21" ht="15" customHeight="1">
      <c r="A13" s="87"/>
      <c r="B13" s="76">
        <v>33</v>
      </c>
      <c r="C13" s="128">
        <v>1.75</v>
      </c>
      <c r="D13" s="85">
        <v>0.32</v>
      </c>
      <c r="E13" s="85">
        <v>19.04</v>
      </c>
      <c r="F13" s="85">
        <v>65.3</v>
      </c>
      <c r="G13" s="85">
        <v>33.6</v>
      </c>
      <c r="H13" s="85">
        <v>52.8</v>
      </c>
      <c r="I13" s="85">
        <v>14.6</v>
      </c>
      <c r="J13" s="85">
        <v>1.18</v>
      </c>
      <c r="K13" s="85">
        <v>29.9</v>
      </c>
      <c r="L13" s="85">
        <v>0.001</v>
      </c>
      <c r="M13" s="85">
        <v>6E-05</v>
      </c>
      <c r="N13" s="85">
        <v>0.13</v>
      </c>
      <c r="O13" s="85">
        <v>0.16</v>
      </c>
      <c r="P13" s="85">
        <v>0.012</v>
      </c>
      <c r="Q13" s="85"/>
      <c r="R13" s="85"/>
      <c r="S13" s="85">
        <v>0.14</v>
      </c>
      <c r="T13" s="219"/>
      <c r="U13" s="220"/>
    </row>
    <row r="14" spans="1:21" ht="27.75" customHeight="1">
      <c r="A14" s="64" t="s">
        <v>45</v>
      </c>
      <c r="B14" s="75">
        <f>SUM(B4+B7+B9+B11+B13)</f>
        <v>535</v>
      </c>
      <c r="C14" s="71">
        <f>SUM(C5+C7+C9+C11+C13)</f>
        <v>25.549999999999997</v>
      </c>
      <c r="D14" s="71">
        <f aca="true" t="shared" si="0" ref="D14:S14">SUM(D5+D7+D9+D11+D13)</f>
        <v>12.77</v>
      </c>
      <c r="E14" s="71">
        <f t="shared" si="0"/>
        <v>73.75999999999999</v>
      </c>
      <c r="F14" s="71">
        <f t="shared" si="0"/>
        <v>396.03000000000003</v>
      </c>
      <c r="G14" s="71">
        <f t="shared" si="0"/>
        <v>385.5</v>
      </c>
      <c r="H14" s="71">
        <f t="shared" si="0"/>
        <v>367.76000000000005</v>
      </c>
      <c r="I14" s="71">
        <f t="shared" si="0"/>
        <v>55.839999999999996</v>
      </c>
      <c r="J14" s="71">
        <f t="shared" si="0"/>
        <v>6.13</v>
      </c>
      <c r="K14" s="71">
        <f t="shared" si="0"/>
        <v>212.08</v>
      </c>
      <c r="L14" s="71">
        <f t="shared" si="0"/>
        <v>0.0338</v>
      </c>
      <c r="M14" s="71">
        <f t="shared" si="0"/>
        <v>0.00176</v>
      </c>
      <c r="N14" s="71">
        <f t="shared" si="0"/>
        <v>0.9600000000000001</v>
      </c>
      <c r="O14" s="71">
        <f t="shared" si="0"/>
        <v>0.61</v>
      </c>
      <c r="P14" s="71">
        <f t="shared" si="0"/>
        <v>0.31500000000000006</v>
      </c>
      <c r="Q14" s="71">
        <f t="shared" si="0"/>
        <v>335.55</v>
      </c>
      <c r="R14" s="71">
        <f t="shared" si="0"/>
        <v>3.55</v>
      </c>
      <c r="S14" s="71">
        <f t="shared" si="0"/>
        <v>2.24</v>
      </c>
      <c r="T14" s="203"/>
      <c r="U14" s="204"/>
    </row>
    <row r="15" spans="1:21" ht="14.25" customHeight="1">
      <c r="A15" s="252" t="s">
        <v>239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4"/>
    </row>
    <row r="16" spans="1:21" ht="14.25" customHeight="1">
      <c r="A16" s="68" t="s">
        <v>251</v>
      </c>
      <c r="B16" s="150">
        <v>200</v>
      </c>
      <c r="C16" s="136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225" t="s">
        <v>224</v>
      </c>
      <c r="U16" s="226"/>
    </row>
    <row r="17" spans="1:21" ht="14.25" customHeight="1">
      <c r="A17" s="146"/>
      <c r="B17" s="144"/>
      <c r="C17" s="85">
        <v>0.96</v>
      </c>
      <c r="D17" s="85"/>
      <c r="E17" s="85">
        <v>19.2</v>
      </c>
      <c r="F17" s="85">
        <v>142</v>
      </c>
      <c r="G17" s="85">
        <v>40</v>
      </c>
      <c r="H17" s="85">
        <v>24</v>
      </c>
      <c r="I17" s="85">
        <v>18</v>
      </c>
      <c r="J17" s="85"/>
      <c r="K17" s="85">
        <v>37</v>
      </c>
      <c r="L17" s="85"/>
      <c r="M17" s="85"/>
      <c r="N17" s="85">
        <v>0.001</v>
      </c>
      <c r="O17" s="85"/>
      <c r="P17" s="85">
        <v>0.01</v>
      </c>
      <c r="Q17" s="85"/>
      <c r="R17" s="85"/>
      <c r="S17" s="85">
        <v>6</v>
      </c>
      <c r="T17" s="227"/>
      <c r="U17" s="228"/>
    </row>
    <row r="18" spans="1:21" ht="13.5" customHeight="1">
      <c r="A18" s="146" t="s">
        <v>237</v>
      </c>
      <c r="B18" s="145">
        <v>200</v>
      </c>
      <c r="C18" s="136">
        <f>SUM(C17)</f>
        <v>0.96</v>
      </c>
      <c r="D18" s="136">
        <f aca="true" t="shared" si="1" ref="D18:S18">SUM(D17)</f>
        <v>0</v>
      </c>
      <c r="E18" s="136">
        <f t="shared" si="1"/>
        <v>19.2</v>
      </c>
      <c r="F18" s="136">
        <f t="shared" si="1"/>
        <v>142</v>
      </c>
      <c r="G18" s="136">
        <f t="shared" si="1"/>
        <v>40</v>
      </c>
      <c r="H18" s="136">
        <f t="shared" si="1"/>
        <v>24</v>
      </c>
      <c r="I18" s="136">
        <f t="shared" si="1"/>
        <v>18</v>
      </c>
      <c r="J18" s="136">
        <f t="shared" si="1"/>
        <v>0</v>
      </c>
      <c r="K18" s="136">
        <f t="shared" si="1"/>
        <v>37</v>
      </c>
      <c r="L18" s="136">
        <f t="shared" si="1"/>
        <v>0</v>
      </c>
      <c r="M18" s="136">
        <f t="shared" si="1"/>
        <v>0</v>
      </c>
      <c r="N18" s="136">
        <f t="shared" si="1"/>
        <v>0.001</v>
      </c>
      <c r="O18" s="136">
        <f t="shared" si="1"/>
        <v>0</v>
      </c>
      <c r="P18" s="136">
        <f t="shared" si="1"/>
        <v>0.01</v>
      </c>
      <c r="Q18" s="136">
        <f t="shared" si="1"/>
        <v>0</v>
      </c>
      <c r="R18" s="136">
        <f t="shared" si="1"/>
        <v>0</v>
      </c>
      <c r="S18" s="136">
        <f t="shared" si="1"/>
        <v>6</v>
      </c>
      <c r="T18" s="229"/>
      <c r="U18" s="230"/>
    </row>
    <row r="19" spans="1:21" ht="12.75">
      <c r="A19" s="243" t="s">
        <v>125</v>
      </c>
      <c r="B19" s="244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10"/>
    </row>
    <row r="20" spans="1:21" ht="22.5">
      <c r="A20" s="68" t="s">
        <v>176</v>
      </c>
      <c r="B20" s="70">
        <v>60</v>
      </c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211" t="s">
        <v>225</v>
      </c>
      <c r="U20" s="212"/>
    </row>
    <row r="21" spans="1:21" ht="12.75">
      <c r="A21" s="69"/>
      <c r="B21" s="69"/>
      <c r="C21" s="84">
        <v>4.6</v>
      </c>
      <c r="D21" s="88">
        <v>0.2</v>
      </c>
      <c r="E21" s="84">
        <v>5.6</v>
      </c>
      <c r="F21" s="84">
        <v>29</v>
      </c>
      <c r="G21" s="85">
        <v>21</v>
      </c>
      <c r="H21" s="85">
        <v>20.5</v>
      </c>
      <c r="I21" s="85">
        <v>6.5</v>
      </c>
      <c r="J21" s="85">
        <v>0.14</v>
      </c>
      <c r="K21" s="85">
        <v>68</v>
      </c>
      <c r="L21" s="85"/>
      <c r="M21" s="85">
        <v>0.006</v>
      </c>
      <c r="N21" s="85">
        <v>0.0008</v>
      </c>
      <c r="O21" s="85"/>
      <c r="P21" s="85">
        <v>0.024</v>
      </c>
      <c r="Q21" s="85"/>
      <c r="R21" s="85"/>
      <c r="S21" s="85">
        <v>2.4</v>
      </c>
      <c r="T21" s="213"/>
      <c r="U21" s="214"/>
    </row>
    <row r="22" spans="1:21" ht="16.5" customHeight="1">
      <c r="A22" s="65" t="s">
        <v>200</v>
      </c>
      <c r="B22" s="78">
        <v>250</v>
      </c>
      <c r="C22" s="83"/>
      <c r="D22" s="128"/>
      <c r="E22" s="128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211">
        <v>40</v>
      </c>
      <c r="U22" s="212"/>
    </row>
    <row r="23" spans="1:21" ht="15.75" customHeight="1">
      <c r="A23" s="69"/>
      <c r="B23" s="76"/>
      <c r="C23" s="84">
        <v>6.75</v>
      </c>
      <c r="D23" s="88">
        <v>8.12</v>
      </c>
      <c r="E23" s="84">
        <v>6.25</v>
      </c>
      <c r="F23" s="84">
        <v>217.3</v>
      </c>
      <c r="G23" s="85">
        <v>45</v>
      </c>
      <c r="H23" s="85">
        <v>90.4</v>
      </c>
      <c r="I23" s="85">
        <v>19.5</v>
      </c>
      <c r="J23" s="85">
        <v>0.025</v>
      </c>
      <c r="K23" s="85">
        <v>18.25</v>
      </c>
      <c r="L23" s="85">
        <v>0.004</v>
      </c>
      <c r="M23" s="85"/>
      <c r="N23" s="85">
        <v>0.025</v>
      </c>
      <c r="O23" s="85"/>
      <c r="P23" s="85"/>
      <c r="Q23" s="85">
        <v>65.8</v>
      </c>
      <c r="R23" s="85">
        <v>2.4</v>
      </c>
      <c r="S23" s="85">
        <v>4</v>
      </c>
      <c r="T23" s="213"/>
      <c r="U23" s="214"/>
    </row>
    <row r="24" spans="1:21" ht="18" customHeight="1">
      <c r="A24" s="68" t="s">
        <v>201</v>
      </c>
      <c r="B24" s="70">
        <v>100</v>
      </c>
      <c r="C24" s="83"/>
      <c r="D24" s="128"/>
      <c r="E24" s="128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211">
        <v>498</v>
      </c>
      <c r="U24" s="212"/>
    </row>
    <row r="25" spans="1:21" ht="12.75">
      <c r="A25" s="69"/>
      <c r="B25" s="69"/>
      <c r="C25" s="84">
        <v>9.1</v>
      </c>
      <c r="D25" s="88">
        <v>10.27</v>
      </c>
      <c r="E25" s="84">
        <v>6.3</v>
      </c>
      <c r="F25" s="84">
        <v>232</v>
      </c>
      <c r="G25" s="85">
        <v>76.6</v>
      </c>
      <c r="H25" s="85">
        <v>78</v>
      </c>
      <c r="I25" s="85">
        <v>1.75</v>
      </c>
      <c r="J25" s="85">
        <v>0.1</v>
      </c>
      <c r="K25" s="85"/>
      <c r="L25" s="85"/>
      <c r="M25" s="85">
        <v>0.03</v>
      </c>
      <c r="N25" s="85">
        <v>0.017</v>
      </c>
      <c r="O25" s="85">
        <v>0.002</v>
      </c>
      <c r="P25" s="85">
        <v>0.22</v>
      </c>
      <c r="Q25" s="85">
        <v>25</v>
      </c>
      <c r="R25" s="85"/>
      <c r="S25" s="85"/>
      <c r="T25" s="213"/>
      <c r="U25" s="214"/>
    </row>
    <row r="26" spans="1:21" ht="12.75">
      <c r="A26" s="65" t="s">
        <v>191</v>
      </c>
      <c r="B26" s="161">
        <v>200</v>
      </c>
      <c r="C26" s="84"/>
      <c r="D26" s="88"/>
      <c r="E26" s="88"/>
      <c r="F26" s="84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211" t="s">
        <v>229</v>
      </c>
      <c r="U26" s="212"/>
    </row>
    <row r="27" spans="1:21" ht="12.75">
      <c r="A27" s="65"/>
      <c r="B27" s="65"/>
      <c r="C27" s="84">
        <v>3.9</v>
      </c>
      <c r="D27" s="88">
        <v>9.8</v>
      </c>
      <c r="E27" s="84">
        <v>24.7</v>
      </c>
      <c r="F27" s="84">
        <v>218</v>
      </c>
      <c r="G27" s="85">
        <v>9.5</v>
      </c>
      <c r="H27" s="85">
        <v>32.3</v>
      </c>
      <c r="I27" s="85">
        <v>8.12</v>
      </c>
      <c r="J27" s="85"/>
      <c r="K27" s="85">
        <v>33.5</v>
      </c>
      <c r="L27" s="85"/>
      <c r="M27" s="85"/>
      <c r="N27" s="85"/>
      <c r="O27" s="85"/>
      <c r="P27" s="85">
        <v>0.011</v>
      </c>
      <c r="Q27" s="85"/>
      <c r="R27" s="85"/>
      <c r="S27" s="85"/>
      <c r="T27" s="213"/>
      <c r="U27" s="214"/>
    </row>
    <row r="28" spans="1:21" ht="19.5" customHeight="1">
      <c r="A28" s="83" t="s">
        <v>159</v>
      </c>
      <c r="B28" s="70">
        <v>200</v>
      </c>
      <c r="C28" s="85"/>
      <c r="D28" s="128"/>
      <c r="E28" s="128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211">
        <v>699</v>
      </c>
      <c r="U28" s="212"/>
    </row>
    <row r="29" spans="1:21" ht="12.75">
      <c r="A29" s="69"/>
      <c r="B29" s="76"/>
      <c r="C29" s="84">
        <v>0.1</v>
      </c>
      <c r="D29" s="84"/>
      <c r="E29" s="84">
        <v>25.1</v>
      </c>
      <c r="F29" s="84">
        <v>96</v>
      </c>
      <c r="G29" s="85">
        <v>24</v>
      </c>
      <c r="H29" s="85">
        <v>8.1</v>
      </c>
      <c r="I29" s="85">
        <v>8.43</v>
      </c>
      <c r="J29" s="85">
        <v>0.33</v>
      </c>
      <c r="K29" s="85">
        <v>260.4</v>
      </c>
      <c r="L29" s="85">
        <v>0.03</v>
      </c>
      <c r="M29" s="85"/>
      <c r="N29" s="85">
        <v>1.1</v>
      </c>
      <c r="O29" s="85">
        <v>0.01</v>
      </c>
      <c r="P29" s="85">
        <v>0.01</v>
      </c>
      <c r="Q29" s="85">
        <v>3</v>
      </c>
      <c r="R29" s="85"/>
      <c r="S29" s="85">
        <v>13.3</v>
      </c>
      <c r="T29" s="213"/>
      <c r="U29" s="214"/>
    </row>
    <row r="30" spans="1:21" ht="12.75">
      <c r="A30" s="65" t="s">
        <v>12</v>
      </c>
      <c r="B30" s="78">
        <v>62</v>
      </c>
      <c r="C30" s="84"/>
      <c r="D30" s="84"/>
      <c r="E30" s="84"/>
      <c r="F30" s="84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211" t="s">
        <v>224</v>
      </c>
      <c r="U30" s="218"/>
    </row>
    <row r="31" spans="1:21" ht="12.75">
      <c r="A31" s="65"/>
      <c r="B31" s="78"/>
      <c r="C31" s="85">
        <v>3.9</v>
      </c>
      <c r="D31" s="85">
        <v>0.45</v>
      </c>
      <c r="E31" s="85">
        <v>28.47</v>
      </c>
      <c r="F31" s="85">
        <v>73.5</v>
      </c>
      <c r="G31" s="85">
        <v>64.6</v>
      </c>
      <c r="H31" s="85">
        <v>66.6</v>
      </c>
      <c r="I31" s="85">
        <v>0.51</v>
      </c>
      <c r="J31" s="85">
        <v>1.86</v>
      </c>
      <c r="K31" s="85">
        <v>72.8</v>
      </c>
      <c r="L31" s="85">
        <v>0.002</v>
      </c>
      <c r="M31" s="85"/>
      <c r="N31" s="85"/>
      <c r="O31" s="85">
        <v>0.2</v>
      </c>
      <c r="P31" s="85"/>
      <c r="Q31" s="85"/>
      <c r="R31" s="85"/>
      <c r="S31" s="85">
        <v>0.1</v>
      </c>
      <c r="T31" s="219"/>
      <c r="U31" s="220"/>
    </row>
    <row r="32" spans="1:21" ht="12.75">
      <c r="A32" s="68" t="s">
        <v>13</v>
      </c>
      <c r="B32" s="70">
        <v>33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211" t="s">
        <v>224</v>
      </c>
      <c r="U32" s="218"/>
    </row>
    <row r="33" spans="1:21" ht="12.75">
      <c r="A33" s="69"/>
      <c r="B33" s="76"/>
      <c r="C33" s="85">
        <v>1.75</v>
      </c>
      <c r="D33" s="85">
        <v>0.32</v>
      </c>
      <c r="E33" s="85">
        <v>19.04</v>
      </c>
      <c r="F33" s="85">
        <v>65.3</v>
      </c>
      <c r="G33" s="85">
        <v>33.6</v>
      </c>
      <c r="H33" s="85">
        <v>52.8</v>
      </c>
      <c r="I33" s="85">
        <v>14.6</v>
      </c>
      <c r="J33" s="85">
        <v>1.18</v>
      </c>
      <c r="K33" s="85">
        <v>29.9</v>
      </c>
      <c r="L33" s="85">
        <v>0.001</v>
      </c>
      <c r="M33" s="85">
        <v>6E-05</v>
      </c>
      <c r="N33" s="85">
        <v>0.13</v>
      </c>
      <c r="O33" s="85">
        <v>0.16</v>
      </c>
      <c r="P33" s="85">
        <v>0.012</v>
      </c>
      <c r="Q33" s="85"/>
      <c r="R33" s="85"/>
      <c r="S33" s="85">
        <v>0.14</v>
      </c>
      <c r="T33" s="219"/>
      <c r="U33" s="220"/>
    </row>
    <row r="34" spans="1:21" ht="12.75">
      <c r="A34" s="64" t="s">
        <v>66</v>
      </c>
      <c r="B34" s="121">
        <f>SUM(B20+B22+B24+B26+B28+B30+B32)</f>
        <v>905</v>
      </c>
      <c r="C34" s="71">
        <f>SUM(C21+C23+C25+C27+C29+C31+C33)</f>
        <v>30.099999999999998</v>
      </c>
      <c r="D34" s="71">
        <f aca="true" t="shared" si="2" ref="D34:S34">SUM(D21+D23+D25+D27+D29+D31+D33)</f>
        <v>29.159999999999997</v>
      </c>
      <c r="E34" s="71">
        <f t="shared" si="2"/>
        <v>115.45999999999998</v>
      </c>
      <c r="F34" s="71">
        <f t="shared" si="2"/>
        <v>931.0999999999999</v>
      </c>
      <c r="G34" s="71">
        <f t="shared" si="2"/>
        <v>274.3</v>
      </c>
      <c r="H34" s="71">
        <f t="shared" si="2"/>
        <v>348.7</v>
      </c>
      <c r="I34" s="71">
        <f t="shared" si="2"/>
        <v>59.41</v>
      </c>
      <c r="J34" s="71">
        <f t="shared" si="2"/>
        <v>3.635</v>
      </c>
      <c r="K34" s="71">
        <f t="shared" si="2"/>
        <v>482.84999999999997</v>
      </c>
      <c r="L34" s="71">
        <f t="shared" si="2"/>
        <v>0.037000000000000005</v>
      </c>
      <c r="M34" s="71">
        <f t="shared" si="2"/>
        <v>0.036059999999999995</v>
      </c>
      <c r="N34" s="71">
        <f t="shared" si="2"/>
        <v>1.2728000000000002</v>
      </c>
      <c r="O34" s="71">
        <f t="shared" si="2"/>
        <v>0.372</v>
      </c>
      <c r="P34" s="71">
        <f t="shared" si="2"/>
        <v>0.277</v>
      </c>
      <c r="Q34" s="71">
        <f t="shared" si="2"/>
        <v>93.8</v>
      </c>
      <c r="R34" s="71">
        <f t="shared" si="2"/>
        <v>2.4</v>
      </c>
      <c r="S34" s="71">
        <f t="shared" si="2"/>
        <v>19.940000000000005</v>
      </c>
      <c r="T34" s="203"/>
      <c r="U34" s="204"/>
    </row>
    <row r="35" spans="1:21" ht="12.75">
      <c r="A35" s="215" t="s">
        <v>46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10"/>
    </row>
    <row r="36" spans="1:21" ht="19.5" customHeight="1">
      <c r="A36" s="68" t="s">
        <v>202</v>
      </c>
      <c r="B36" s="70">
        <v>100</v>
      </c>
      <c r="C36" s="85">
        <v>1.92</v>
      </c>
      <c r="D36" s="85">
        <v>1.68</v>
      </c>
      <c r="E36" s="85">
        <v>98.06</v>
      </c>
      <c r="F36" s="85">
        <v>314.4</v>
      </c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205">
        <v>274</v>
      </c>
      <c r="U36" s="206"/>
    </row>
    <row r="37" spans="1:21" ht="17.25" customHeight="1">
      <c r="A37" s="68" t="s">
        <v>203</v>
      </c>
      <c r="B37" s="70">
        <v>200</v>
      </c>
      <c r="C37" s="85">
        <v>5.6</v>
      </c>
      <c r="D37" s="85">
        <v>5</v>
      </c>
      <c r="E37" s="85">
        <v>12</v>
      </c>
      <c r="F37" s="85">
        <v>201</v>
      </c>
      <c r="G37" s="85">
        <v>208</v>
      </c>
      <c r="H37" s="85">
        <v>182</v>
      </c>
      <c r="I37" s="85">
        <v>18</v>
      </c>
      <c r="J37" s="85">
        <v>0.2</v>
      </c>
      <c r="K37" s="85"/>
      <c r="L37" s="85">
        <v>0.01</v>
      </c>
      <c r="M37" s="85">
        <v>3E-05</v>
      </c>
      <c r="N37" s="85">
        <v>0.003</v>
      </c>
      <c r="O37" s="85"/>
      <c r="P37" s="85">
        <v>0.3</v>
      </c>
      <c r="Q37" s="85">
        <v>61</v>
      </c>
      <c r="R37" s="85">
        <v>0.1</v>
      </c>
      <c r="S37" s="85">
        <v>1.2</v>
      </c>
      <c r="T37" s="205" t="s">
        <v>224</v>
      </c>
      <c r="U37" s="259"/>
    </row>
    <row r="38" spans="1:21" ht="12.75">
      <c r="A38" s="64" t="s">
        <v>47</v>
      </c>
      <c r="B38" s="75">
        <f>SUM(B36+B37)</f>
        <v>300</v>
      </c>
      <c r="C38" s="71">
        <f>SUM(C36+C37)</f>
        <v>7.52</v>
      </c>
      <c r="D38" s="71">
        <f aca="true" t="shared" si="3" ref="D38:S38">SUM(D36+D37)</f>
        <v>6.68</v>
      </c>
      <c r="E38" s="71">
        <f t="shared" si="3"/>
        <v>110.06</v>
      </c>
      <c r="F38" s="71">
        <f t="shared" si="3"/>
        <v>515.4</v>
      </c>
      <c r="G38" s="71">
        <f t="shared" si="3"/>
        <v>208</v>
      </c>
      <c r="H38" s="71">
        <f t="shared" si="3"/>
        <v>182</v>
      </c>
      <c r="I38" s="71">
        <f t="shared" si="3"/>
        <v>18</v>
      </c>
      <c r="J38" s="71">
        <f t="shared" si="3"/>
        <v>0.2</v>
      </c>
      <c r="K38" s="71">
        <f t="shared" si="3"/>
        <v>0</v>
      </c>
      <c r="L38" s="71">
        <f t="shared" si="3"/>
        <v>0.01</v>
      </c>
      <c r="M38" s="71">
        <f t="shared" si="3"/>
        <v>3E-05</v>
      </c>
      <c r="N38" s="71">
        <f t="shared" si="3"/>
        <v>0.003</v>
      </c>
      <c r="O38" s="71">
        <f t="shared" si="3"/>
        <v>0</v>
      </c>
      <c r="P38" s="71">
        <f t="shared" si="3"/>
        <v>0.3</v>
      </c>
      <c r="Q38" s="71">
        <v>61</v>
      </c>
      <c r="R38" s="71">
        <f t="shared" si="3"/>
        <v>0.1</v>
      </c>
      <c r="S38" s="71">
        <f t="shared" si="3"/>
        <v>1.2</v>
      </c>
      <c r="T38" s="203"/>
      <c r="U38" s="204"/>
    </row>
    <row r="39" spans="1:21" ht="12.75">
      <c r="A39" s="64" t="s">
        <v>48</v>
      </c>
      <c r="B39" s="71"/>
      <c r="C39" s="86">
        <f>SUM(C14+C18+C34+C38)</f>
        <v>64.13</v>
      </c>
      <c r="D39" s="86">
        <f aca="true" t="shared" si="4" ref="D39:R39">SUM(D14+D18+D34+D38)</f>
        <v>48.60999999999999</v>
      </c>
      <c r="E39" s="86">
        <f t="shared" si="4"/>
        <v>318.47999999999996</v>
      </c>
      <c r="F39" s="86">
        <f t="shared" si="4"/>
        <v>1984.5299999999997</v>
      </c>
      <c r="G39" s="86">
        <f t="shared" si="4"/>
        <v>907.8</v>
      </c>
      <c r="H39" s="86">
        <f t="shared" si="4"/>
        <v>922.46</v>
      </c>
      <c r="I39" s="86">
        <f t="shared" si="4"/>
        <v>151.25</v>
      </c>
      <c r="J39" s="86">
        <f t="shared" si="4"/>
        <v>9.965</v>
      </c>
      <c r="K39" s="86">
        <f t="shared" si="4"/>
        <v>731.93</v>
      </c>
      <c r="L39" s="86">
        <f t="shared" si="4"/>
        <v>0.0808</v>
      </c>
      <c r="M39" s="86">
        <f t="shared" si="4"/>
        <v>0.037849999999999995</v>
      </c>
      <c r="N39" s="86">
        <f t="shared" si="4"/>
        <v>2.2368000000000006</v>
      </c>
      <c r="O39" s="86">
        <f t="shared" si="4"/>
        <v>0.982</v>
      </c>
      <c r="P39" s="86">
        <f t="shared" si="4"/>
        <v>0.9020000000000001</v>
      </c>
      <c r="Q39" s="86">
        <f t="shared" si="4"/>
        <v>490.35</v>
      </c>
      <c r="R39" s="86">
        <f t="shared" si="4"/>
        <v>6.049999999999999</v>
      </c>
      <c r="S39" s="86">
        <f>SUM(S14+S18+S34+S38)</f>
        <v>29.380000000000006</v>
      </c>
      <c r="T39" s="71"/>
      <c r="U39" s="71"/>
    </row>
  </sheetData>
  <sheetProtection/>
  <mergeCells count="23">
    <mergeCell ref="T38:U38"/>
    <mergeCell ref="T34:U34"/>
    <mergeCell ref="A19:U19"/>
    <mergeCell ref="T32:U33"/>
    <mergeCell ref="T22:U23"/>
    <mergeCell ref="T30:U31"/>
    <mergeCell ref="T28:U29"/>
    <mergeCell ref="T37:U37"/>
    <mergeCell ref="T36:U36"/>
    <mergeCell ref="T20:U21"/>
    <mergeCell ref="T24:U25"/>
    <mergeCell ref="A35:U35"/>
    <mergeCell ref="T26:U27"/>
    <mergeCell ref="T12:U13"/>
    <mergeCell ref="T16:U18"/>
    <mergeCell ref="A15:U15"/>
    <mergeCell ref="A2:U2"/>
    <mergeCell ref="T4:U5"/>
    <mergeCell ref="T6:U7"/>
    <mergeCell ref="T3:U3"/>
    <mergeCell ref="T8:U9"/>
    <mergeCell ref="T14:U14"/>
    <mergeCell ref="T10:U1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3">
      <selection activeCell="G5" sqref="G5"/>
    </sheetView>
  </sheetViews>
  <sheetFormatPr defaultColWidth="9.140625" defaultRowHeight="12.75"/>
  <cols>
    <col min="1" max="1" width="17.140625" style="0" customWidth="1"/>
    <col min="2" max="2" width="6.7109375" style="0" customWidth="1"/>
    <col min="3" max="3" width="5.7109375" style="0" customWidth="1"/>
    <col min="4" max="4" width="6.140625" style="0" customWidth="1"/>
    <col min="5" max="5" width="8.421875" style="0" customWidth="1"/>
    <col min="6" max="6" width="12.57421875" style="0" customWidth="1"/>
    <col min="7" max="7" width="7.421875" style="0" customWidth="1"/>
    <col min="8" max="8" width="8.140625" style="0" customWidth="1"/>
    <col min="9" max="9" width="5.8515625" style="0" customWidth="1"/>
    <col min="10" max="10" width="5.57421875" style="0" customWidth="1"/>
    <col min="11" max="11" width="7.421875" style="0" customWidth="1"/>
    <col min="12" max="12" width="9.421875" style="0" customWidth="1"/>
    <col min="13" max="13" width="8.140625" style="0" customWidth="1"/>
    <col min="14" max="14" width="7.140625" style="0" customWidth="1"/>
    <col min="15" max="16" width="9.57421875" style="0" customWidth="1"/>
    <col min="17" max="17" width="9.00390625" style="0" customWidth="1"/>
    <col min="18" max="18" width="9.140625" style="0" customWidth="1"/>
    <col min="19" max="19" width="11.57421875" style="0" customWidth="1"/>
    <col min="21" max="21" width="3.28125" style="0" customWidth="1"/>
  </cols>
  <sheetData>
    <row r="1" spans="1:21" ht="15" customHeight="1">
      <c r="A1" s="62"/>
      <c r="B1" s="62"/>
      <c r="C1" s="62"/>
      <c r="D1" s="62"/>
      <c r="E1" s="63"/>
      <c r="F1" s="74" t="s">
        <v>11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3.5" customHeight="1">
      <c r="A2" s="215" t="s">
        <v>73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7"/>
    </row>
    <row r="3" spans="1:21" ht="21.75" customHeight="1">
      <c r="A3" s="65" t="s">
        <v>43</v>
      </c>
      <c r="B3" s="66" t="s">
        <v>144</v>
      </c>
      <c r="C3" s="73" t="s">
        <v>127</v>
      </c>
      <c r="D3" s="73" t="s">
        <v>126</v>
      </c>
      <c r="E3" s="73" t="s">
        <v>142</v>
      </c>
      <c r="F3" s="73" t="s">
        <v>128</v>
      </c>
      <c r="G3" s="73" t="s">
        <v>129</v>
      </c>
      <c r="H3" s="73" t="s">
        <v>130</v>
      </c>
      <c r="I3" s="73" t="s">
        <v>131</v>
      </c>
      <c r="J3" s="73" t="s">
        <v>133</v>
      </c>
      <c r="K3" s="73" t="s">
        <v>132</v>
      </c>
      <c r="L3" s="73" t="s">
        <v>134</v>
      </c>
      <c r="M3" s="73" t="s">
        <v>135</v>
      </c>
      <c r="N3" s="73" t="s">
        <v>80</v>
      </c>
      <c r="O3" s="73" t="s">
        <v>137</v>
      </c>
      <c r="P3" s="73" t="s">
        <v>138</v>
      </c>
      <c r="Q3" s="73" t="s">
        <v>139</v>
      </c>
      <c r="R3" s="73" t="s">
        <v>140</v>
      </c>
      <c r="S3" s="73" t="s">
        <v>141</v>
      </c>
      <c r="T3" s="233" t="s">
        <v>49</v>
      </c>
      <c r="U3" s="210"/>
    </row>
    <row r="4" spans="1:21" ht="21" customHeight="1">
      <c r="A4" s="68" t="s">
        <v>95</v>
      </c>
      <c r="B4" s="70">
        <v>200</v>
      </c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211">
        <v>84</v>
      </c>
      <c r="U4" s="212"/>
    </row>
    <row r="5" spans="1:21" ht="12.75">
      <c r="A5" s="65"/>
      <c r="B5" s="78"/>
      <c r="C5" s="85">
        <v>6</v>
      </c>
      <c r="D5" s="128">
        <v>1.4</v>
      </c>
      <c r="E5" s="85">
        <v>13.2</v>
      </c>
      <c r="F5" s="85">
        <v>159.8</v>
      </c>
      <c r="G5" s="85">
        <v>112.9</v>
      </c>
      <c r="H5" s="85">
        <v>102.4</v>
      </c>
      <c r="I5" s="85">
        <v>42.6</v>
      </c>
      <c r="J5" s="85">
        <v>1.6</v>
      </c>
      <c r="K5" s="85">
        <v>34</v>
      </c>
      <c r="L5" s="85">
        <v>0.01</v>
      </c>
      <c r="M5" s="85">
        <v>0.0006</v>
      </c>
      <c r="N5" s="85">
        <v>0.6</v>
      </c>
      <c r="O5" s="85">
        <v>0.1</v>
      </c>
      <c r="P5" s="85">
        <v>0.2</v>
      </c>
      <c r="Q5" s="85">
        <v>138</v>
      </c>
      <c r="R5" s="85">
        <v>2</v>
      </c>
      <c r="S5" s="85">
        <v>1</v>
      </c>
      <c r="T5" s="213"/>
      <c r="U5" s="214"/>
    </row>
    <row r="6" spans="1:21" ht="15.75" customHeight="1">
      <c r="A6" s="68" t="s">
        <v>51</v>
      </c>
      <c r="B6" s="70">
        <v>200</v>
      </c>
      <c r="C6" s="85"/>
      <c r="D6" s="128"/>
      <c r="E6" s="128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11">
        <v>685</v>
      </c>
      <c r="U6" s="212"/>
    </row>
    <row r="7" spans="1:21" ht="15" customHeight="1">
      <c r="A7" s="65"/>
      <c r="B7" s="62"/>
      <c r="C7" s="85">
        <v>0.12</v>
      </c>
      <c r="D7" s="128"/>
      <c r="E7" s="85">
        <v>12.04</v>
      </c>
      <c r="F7" s="85">
        <v>48.64</v>
      </c>
      <c r="G7" s="85"/>
      <c r="H7" s="85">
        <v>2</v>
      </c>
      <c r="I7" s="85">
        <v>1.5</v>
      </c>
      <c r="J7" s="85"/>
      <c r="K7" s="85"/>
      <c r="L7" s="85"/>
      <c r="M7" s="85"/>
      <c r="N7" s="85">
        <v>0.3</v>
      </c>
      <c r="O7" s="85"/>
      <c r="P7" s="85"/>
      <c r="Q7" s="85"/>
      <c r="R7" s="85"/>
      <c r="S7" s="85"/>
      <c r="T7" s="213"/>
      <c r="U7" s="214"/>
    </row>
    <row r="8" spans="1:21" ht="15" customHeight="1">
      <c r="A8" s="103" t="s">
        <v>157</v>
      </c>
      <c r="B8" s="70"/>
      <c r="C8" s="89"/>
      <c r="D8" s="89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211" t="s">
        <v>223</v>
      </c>
      <c r="U8" s="212"/>
    </row>
    <row r="9" spans="1:21" ht="15" customHeight="1">
      <c r="A9" s="104"/>
      <c r="B9" s="78">
        <v>25</v>
      </c>
      <c r="C9" s="89">
        <v>6.5</v>
      </c>
      <c r="D9" s="89">
        <v>15.75</v>
      </c>
      <c r="E9" s="83">
        <v>1.6</v>
      </c>
      <c r="F9" s="83">
        <v>139</v>
      </c>
      <c r="G9" s="83">
        <v>220</v>
      </c>
      <c r="H9" s="83">
        <v>145</v>
      </c>
      <c r="I9" s="83">
        <v>5.4</v>
      </c>
      <c r="J9" s="83">
        <v>0.25</v>
      </c>
      <c r="K9" s="83">
        <v>22</v>
      </c>
      <c r="L9" s="83">
        <v>0.005</v>
      </c>
      <c r="M9" s="83"/>
      <c r="N9" s="83"/>
      <c r="O9" s="83">
        <v>0.01</v>
      </c>
      <c r="P9" s="83">
        <v>0.016</v>
      </c>
      <c r="Q9" s="83">
        <v>92</v>
      </c>
      <c r="R9" s="83">
        <v>0.22</v>
      </c>
      <c r="S9" s="83">
        <v>0.16</v>
      </c>
      <c r="T9" s="213"/>
      <c r="U9" s="214"/>
    </row>
    <row r="10" spans="1:21" ht="15" customHeight="1">
      <c r="A10" s="103" t="s">
        <v>12</v>
      </c>
      <c r="B10" s="70"/>
      <c r="C10" s="89"/>
      <c r="D10" s="83"/>
      <c r="E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211" t="s">
        <v>224</v>
      </c>
      <c r="U10" s="218"/>
    </row>
    <row r="11" spans="1:21" ht="15" customHeight="1">
      <c r="A11" s="104"/>
      <c r="B11" s="78">
        <v>62</v>
      </c>
      <c r="C11" s="128">
        <v>3.9</v>
      </c>
      <c r="D11" s="85">
        <v>0.45</v>
      </c>
      <c r="E11" s="85">
        <v>28.47</v>
      </c>
      <c r="F11" s="85">
        <v>73.5</v>
      </c>
      <c r="G11" s="85">
        <v>64.6</v>
      </c>
      <c r="H11" s="85">
        <v>66.6</v>
      </c>
      <c r="I11" s="85">
        <v>0.51</v>
      </c>
      <c r="J11" s="85">
        <v>1.86</v>
      </c>
      <c r="K11" s="85">
        <v>72.8</v>
      </c>
      <c r="L11" s="85">
        <v>0.002</v>
      </c>
      <c r="M11" s="85"/>
      <c r="N11" s="85"/>
      <c r="O11" s="85">
        <v>0.2</v>
      </c>
      <c r="P11" s="85"/>
      <c r="Q11" s="85"/>
      <c r="R11" s="85"/>
      <c r="S11" s="85">
        <v>0.1</v>
      </c>
      <c r="T11" s="219"/>
      <c r="U11" s="220"/>
    </row>
    <row r="12" spans="1:21" ht="15" customHeight="1">
      <c r="A12" s="87" t="s">
        <v>13</v>
      </c>
      <c r="B12" s="70"/>
      <c r="C12" s="89"/>
      <c r="D12" s="83"/>
      <c r="E12" s="83"/>
      <c r="F12" s="83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211" t="s">
        <v>224</v>
      </c>
      <c r="U12" s="218"/>
    </row>
    <row r="13" spans="1:21" ht="15" customHeight="1">
      <c r="A13" s="87"/>
      <c r="B13" s="76">
        <v>33</v>
      </c>
      <c r="C13" s="128">
        <v>1.75</v>
      </c>
      <c r="D13" s="85">
        <v>0.32</v>
      </c>
      <c r="E13" s="85">
        <v>19.04</v>
      </c>
      <c r="F13" s="85">
        <v>65.3</v>
      </c>
      <c r="G13" s="85">
        <v>33.6</v>
      </c>
      <c r="H13" s="85">
        <v>52.8</v>
      </c>
      <c r="I13" s="85">
        <v>14.6</v>
      </c>
      <c r="J13" s="85">
        <v>1.18</v>
      </c>
      <c r="K13" s="85">
        <v>29.9</v>
      </c>
      <c r="L13" s="85">
        <v>0.001</v>
      </c>
      <c r="M13" s="85">
        <v>6E-05</v>
      </c>
      <c r="N13" s="85">
        <v>0.13</v>
      </c>
      <c r="O13" s="85">
        <v>0.16</v>
      </c>
      <c r="P13" s="85">
        <v>0.012</v>
      </c>
      <c r="Q13" s="85"/>
      <c r="R13" s="85"/>
      <c r="S13" s="85">
        <v>0.14</v>
      </c>
      <c r="T13" s="219"/>
      <c r="U13" s="220"/>
    </row>
    <row r="14" spans="1:21" ht="13.5" customHeight="1">
      <c r="A14" s="64" t="s">
        <v>45</v>
      </c>
      <c r="B14" s="140">
        <f>SUM(B4+B6+B9+B11+B13)</f>
        <v>520</v>
      </c>
      <c r="C14" s="71">
        <f>SUM(C5+C7+C9+C11+C13)</f>
        <v>18.27</v>
      </c>
      <c r="D14" s="71">
        <f aca="true" t="shared" si="0" ref="D14:S14">SUM(D5+D7+D9+D11+D13)</f>
        <v>17.919999999999998</v>
      </c>
      <c r="E14" s="71">
        <f t="shared" si="0"/>
        <v>74.35</v>
      </c>
      <c r="F14" s="71">
        <f t="shared" si="0"/>
        <v>486.24</v>
      </c>
      <c r="G14" s="71">
        <f t="shared" si="0"/>
        <v>431.1</v>
      </c>
      <c r="H14" s="71">
        <f>SUM(H5+H7+H9+H11+H13)</f>
        <v>368.8</v>
      </c>
      <c r="I14" s="71">
        <f t="shared" si="0"/>
        <v>64.61</v>
      </c>
      <c r="J14" s="71">
        <f t="shared" si="0"/>
        <v>4.89</v>
      </c>
      <c r="K14" s="71">
        <f t="shared" si="0"/>
        <v>158.70000000000002</v>
      </c>
      <c r="L14" s="71">
        <f t="shared" si="0"/>
        <v>0.018000000000000002</v>
      </c>
      <c r="M14" s="71">
        <f t="shared" si="0"/>
        <v>0.00066</v>
      </c>
      <c r="N14" s="71">
        <f t="shared" si="0"/>
        <v>1.0299999999999998</v>
      </c>
      <c r="O14" s="71">
        <f t="shared" si="0"/>
        <v>0.47</v>
      </c>
      <c r="P14" s="71">
        <f t="shared" si="0"/>
        <v>0.22800000000000004</v>
      </c>
      <c r="Q14" s="71">
        <f t="shared" si="0"/>
        <v>230</v>
      </c>
      <c r="R14" s="71">
        <f t="shared" si="0"/>
        <v>2.22</v>
      </c>
      <c r="S14" s="71">
        <f t="shared" si="0"/>
        <v>1.4</v>
      </c>
      <c r="T14" s="203"/>
      <c r="U14" s="204"/>
    </row>
    <row r="15" spans="1:21" ht="13.5" customHeight="1">
      <c r="A15" s="215" t="s">
        <v>236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9"/>
    </row>
    <row r="16" spans="1:21" ht="13.5" customHeight="1">
      <c r="A16" s="68" t="s">
        <v>217</v>
      </c>
      <c r="B16" s="150">
        <v>200</v>
      </c>
      <c r="C16" s="136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225" t="s">
        <v>224</v>
      </c>
      <c r="U16" s="226"/>
    </row>
    <row r="17" spans="1:21" ht="13.5" customHeight="1">
      <c r="A17" s="146"/>
      <c r="B17" s="144"/>
      <c r="C17" s="85">
        <v>0.53</v>
      </c>
      <c r="D17" s="85"/>
      <c r="E17" s="85">
        <v>26.4</v>
      </c>
      <c r="F17" s="85">
        <v>142</v>
      </c>
      <c r="G17" s="85">
        <v>40</v>
      </c>
      <c r="H17" s="85">
        <v>24</v>
      </c>
      <c r="I17" s="85">
        <v>18</v>
      </c>
      <c r="J17" s="85"/>
      <c r="K17" s="85">
        <v>37</v>
      </c>
      <c r="L17" s="85"/>
      <c r="M17" s="85"/>
      <c r="N17" s="85">
        <v>0.001</v>
      </c>
      <c r="O17" s="85"/>
      <c r="P17" s="85">
        <v>0.01</v>
      </c>
      <c r="Q17" s="85"/>
      <c r="R17" s="85"/>
      <c r="S17" s="85">
        <v>12.2</v>
      </c>
      <c r="T17" s="227"/>
      <c r="U17" s="228"/>
    </row>
    <row r="18" spans="1:21" ht="13.5" customHeight="1">
      <c r="A18" s="146" t="s">
        <v>237</v>
      </c>
      <c r="B18" s="145">
        <v>200</v>
      </c>
      <c r="C18" s="136">
        <f>SUM(C17)</f>
        <v>0.53</v>
      </c>
      <c r="D18" s="136">
        <f aca="true" t="shared" si="1" ref="D18:S18">SUM(D17)</f>
        <v>0</v>
      </c>
      <c r="E18" s="136">
        <f t="shared" si="1"/>
        <v>26.4</v>
      </c>
      <c r="F18" s="136">
        <f t="shared" si="1"/>
        <v>142</v>
      </c>
      <c r="G18" s="136">
        <f t="shared" si="1"/>
        <v>40</v>
      </c>
      <c r="H18" s="136">
        <f t="shared" si="1"/>
        <v>24</v>
      </c>
      <c r="I18" s="136">
        <f t="shared" si="1"/>
        <v>18</v>
      </c>
      <c r="J18" s="136">
        <f t="shared" si="1"/>
        <v>0</v>
      </c>
      <c r="K18" s="136">
        <f t="shared" si="1"/>
        <v>37</v>
      </c>
      <c r="L18" s="136">
        <f t="shared" si="1"/>
        <v>0</v>
      </c>
      <c r="M18" s="136">
        <f t="shared" si="1"/>
        <v>0</v>
      </c>
      <c r="N18" s="136">
        <f t="shared" si="1"/>
        <v>0.001</v>
      </c>
      <c r="O18" s="136">
        <f t="shared" si="1"/>
        <v>0</v>
      </c>
      <c r="P18" s="136">
        <f t="shared" si="1"/>
        <v>0.01</v>
      </c>
      <c r="Q18" s="136">
        <f t="shared" si="1"/>
        <v>0</v>
      </c>
      <c r="R18" s="136">
        <f t="shared" si="1"/>
        <v>0</v>
      </c>
      <c r="S18" s="136">
        <f t="shared" si="1"/>
        <v>12.2</v>
      </c>
      <c r="T18" s="229"/>
      <c r="U18" s="230"/>
    </row>
    <row r="19" spans="1:21" ht="12.75">
      <c r="A19" s="243" t="s">
        <v>125</v>
      </c>
      <c r="B19" s="244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10"/>
    </row>
    <row r="20" spans="1:21" ht="12.75">
      <c r="A20" s="68" t="s">
        <v>204</v>
      </c>
      <c r="B20" s="70">
        <v>100</v>
      </c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234" t="s">
        <v>227</v>
      </c>
      <c r="U20" s="235"/>
    </row>
    <row r="21" spans="1:21" ht="12.75">
      <c r="A21" s="69"/>
      <c r="B21" s="76"/>
      <c r="C21" s="128">
        <v>6.4</v>
      </c>
      <c r="D21" s="85">
        <v>7.6</v>
      </c>
      <c r="E21" s="85">
        <v>9.5</v>
      </c>
      <c r="F21" s="85">
        <v>132</v>
      </c>
      <c r="G21" s="85">
        <v>17.2</v>
      </c>
      <c r="H21" s="85">
        <v>31.4</v>
      </c>
      <c r="I21" s="85">
        <v>10.4</v>
      </c>
      <c r="J21" s="85">
        <v>0.4</v>
      </c>
      <c r="K21" s="85">
        <v>135.6</v>
      </c>
      <c r="L21" s="85">
        <v>0.002</v>
      </c>
      <c r="M21" s="85"/>
      <c r="N21" s="85">
        <v>0.7</v>
      </c>
      <c r="O21" s="85"/>
      <c r="P21" s="85">
        <v>0.04</v>
      </c>
      <c r="Q21" s="85">
        <v>46</v>
      </c>
      <c r="R21" s="85"/>
      <c r="S21" s="85">
        <v>11.6</v>
      </c>
      <c r="T21" s="236"/>
      <c r="U21" s="237"/>
    </row>
    <row r="22" spans="1:21" ht="22.5" customHeight="1">
      <c r="A22" s="65" t="s">
        <v>205</v>
      </c>
      <c r="B22" s="78">
        <v>250</v>
      </c>
      <c r="C22" s="83"/>
      <c r="D22" s="128"/>
      <c r="E22" s="128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211">
        <v>36</v>
      </c>
      <c r="U22" s="212"/>
    </row>
    <row r="23" spans="1:21" ht="15.75" customHeight="1">
      <c r="A23" s="69"/>
      <c r="B23" s="69"/>
      <c r="C23" s="84">
        <v>4.4</v>
      </c>
      <c r="D23" s="88">
        <v>6.55</v>
      </c>
      <c r="E23" s="84">
        <v>7.3</v>
      </c>
      <c r="F23" s="84">
        <v>168</v>
      </c>
      <c r="G23" s="85">
        <v>14.1</v>
      </c>
      <c r="H23" s="85">
        <v>21.6</v>
      </c>
      <c r="I23" s="85">
        <v>13.7</v>
      </c>
      <c r="J23" s="85">
        <v>0.012</v>
      </c>
      <c r="K23" s="85">
        <v>18.25</v>
      </c>
      <c r="L23" s="85">
        <v>0.003</v>
      </c>
      <c r="M23" s="85"/>
      <c r="N23" s="85">
        <v>0.03</v>
      </c>
      <c r="O23" s="85"/>
      <c r="P23" s="85"/>
      <c r="Q23" s="85">
        <v>55.8</v>
      </c>
      <c r="R23" s="85">
        <v>4.3</v>
      </c>
      <c r="S23" s="85">
        <v>9.17</v>
      </c>
      <c r="T23" s="213"/>
      <c r="U23" s="214"/>
    </row>
    <row r="24" spans="1:21" ht="19.5" customHeight="1">
      <c r="A24" s="68" t="s">
        <v>206</v>
      </c>
      <c r="B24" s="70">
        <v>200</v>
      </c>
      <c r="C24" s="83"/>
      <c r="D24" s="128"/>
      <c r="E24" s="128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211">
        <v>438</v>
      </c>
      <c r="U24" s="212"/>
    </row>
    <row r="25" spans="1:21" ht="12.75">
      <c r="A25" s="69"/>
      <c r="B25" s="76"/>
      <c r="C25" s="84">
        <v>8.16</v>
      </c>
      <c r="D25" s="88">
        <v>19.65</v>
      </c>
      <c r="E25" s="84">
        <v>7.8</v>
      </c>
      <c r="F25" s="84">
        <v>291.5</v>
      </c>
      <c r="G25" s="85">
        <v>89</v>
      </c>
      <c r="H25" s="85">
        <v>117.08</v>
      </c>
      <c r="I25" s="85">
        <v>0.69</v>
      </c>
      <c r="J25" s="85">
        <v>0.2</v>
      </c>
      <c r="K25" s="85">
        <v>199</v>
      </c>
      <c r="L25" s="85">
        <v>0.004</v>
      </c>
      <c r="M25" s="85"/>
      <c r="N25" s="85">
        <v>0.07</v>
      </c>
      <c r="O25" s="85">
        <v>0.002</v>
      </c>
      <c r="P25" s="85">
        <v>0.3</v>
      </c>
      <c r="Q25" s="85">
        <v>119.3</v>
      </c>
      <c r="R25" s="85"/>
      <c r="S25" s="85">
        <v>6.2</v>
      </c>
      <c r="T25" s="213"/>
      <c r="U25" s="214"/>
    </row>
    <row r="26" spans="1:21" ht="12.75">
      <c r="A26" s="68" t="s">
        <v>147</v>
      </c>
      <c r="B26" s="70">
        <v>200</v>
      </c>
      <c r="C26" s="84"/>
      <c r="D26" s="84"/>
      <c r="E26" s="84"/>
      <c r="F26" s="84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211">
        <v>638</v>
      </c>
      <c r="U26" s="218"/>
    </row>
    <row r="27" spans="1:21" ht="12.75">
      <c r="A27" s="69"/>
      <c r="B27" s="76"/>
      <c r="C27" s="84">
        <v>0.5</v>
      </c>
      <c r="D27" s="84"/>
      <c r="E27" s="84">
        <v>22.7</v>
      </c>
      <c r="F27" s="84">
        <v>156.5</v>
      </c>
      <c r="G27" s="85"/>
      <c r="H27" s="85"/>
      <c r="I27" s="85"/>
      <c r="J27" s="85"/>
      <c r="K27" s="85">
        <v>262.4</v>
      </c>
      <c r="L27" s="85"/>
      <c r="M27" s="85"/>
      <c r="N27" s="85"/>
      <c r="O27" s="85"/>
      <c r="P27" s="85"/>
      <c r="Q27" s="85"/>
      <c r="R27" s="85"/>
      <c r="S27" s="85">
        <v>5.2</v>
      </c>
      <c r="T27" s="219"/>
      <c r="U27" s="220"/>
    </row>
    <row r="28" spans="1:21" ht="12.75">
      <c r="A28" s="65" t="s">
        <v>12</v>
      </c>
      <c r="B28" s="78">
        <v>62</v>
      </c>
      <c r="C28" s="84"/>
      <c r="D28" s="84"/>
      <c r="E28" s="84"/>
      <c r="F28" s="84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211" t="s">
        <v>224</v>
      </c>
      <c r="U28" s="218"/>
    </row>
    <row r="29" spans="1:21" ht="12.75">
      <c r="A29" s="65"/>
      <c r="B29" s="78"/>
      <c r="C29" s="85">
        <v>3.9</v>
      </c>
      <c r="D29" s="85">
        <v>0.45</v>
      </c>
      <c r="E29" s="85">
        <v>28.47</v>
      </c>
      <c r="F29" s="85">
        <v>73.5</v>
      </c>
      <c r="G29" s="85">
        <v>64.6</v>
      </c>
      <c r="H29" s="85">
        <v>66.6</v>
      </c>
      <c r="I29" s="85">
        <v>0.51</v>
      </c>
      <c r="J29" s="85">
        <v>1.86</v>
      </c>
      <c r="K29" s="85">
        <v>72.8</v>
      </c>
      <c r="L29" s="85">
        <v>0.002</v>
      </c>
      <c r="M29" s="85"/>
      <c r="N29" s="85"/>
      <c r="O29" s="85">
        <v>0.2</v>
      </c>
      <c r="P29" s="85"/>
      <c r="Q29" s="85"/>
      <c r="R29" s="85"/>
      <c r="S29" s="85">
        <v>0.1</v>
      </c>
      <c r="T29" s="219"/>
      <c r="U29" s="220"/>
    </row>
    <row r="30" spans="1:21" ht="12.75">
      <c r="A30" s="68" t="s">
        <v>13</v>
      </c>
      <c r="B30" s="70">
        <v>33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211" t="s">
        <v>224</v>
      </c>
      <c r="U30" s="218"/>
    </row>
    <row r="31" spans="1:21" ht="12.75">
      <c r="A31" s="69"/>
      <c r="B31" s="76"/>
      <c r="C31" s="85">
        <v>1.75</v>
      </c>
      <c r="D31" s="85">
        <v>0.32</v>
      </c>
      <c r="E31" s="85">
        <v>19.04</v>
      </c>
      <c r="F31" s="85">
        <v>65.3</v>
      </c>
      <c r="G31" s="85">
        <v>33.6</v>
      </c>
      <c r="H31" s="85">
        <v>52.8</v>
      </c>
      <c r="I31" s="85">
        <v>14.6</v>
      </c>
      <c r="J31" s="85">
        <v>1.18</v>
      </c>
      <c r="K31" s="85">
        <v>29.9</v>
      </c>
      <c r="L31" s="85">
        <v>0.001</v>
      </c>
      <c r="M31" s="85">
        <v>6E-05</v>
      </c>
      <c r="N31" s="85">
        <v>0.13</v>
      </c>
      <c r="O31" s="85">
        <v>0.16</v>
      </c>
      <c r="P31" s="85">
        <v>0.012</v>
      </c>
      <c r="Q31" s="85"/>
      <c r="R31" s="85"/>
      <c r="S31" s="85">
        <v>0.14</v>
      </c>
      <c r="T31" s="219"/>
      <c r="U31" s="220"/>
    </row>
    <row r="32" spans="1:21" ht="12.75">
      <c r="A32" s="64" t="s">
        <v>66</v>
      </c>
      <c r="B32" s="121">
        <f>SUM(B20+B22+B24+B26+B28+B30)</f>
        <v>845</v>
      </c>
      <c r="C32" s="71">
        <f>SUM(C21+C23+C25+C27+C29+C31)</f>
        <v>25.11</v>
      </c>
      <c r="D32" s="71">
        <f aca="true" t="shared" si="2" ref="D32:S32">SUM(D21+D23+D25+D27+D29+D31)</f>
        <v>34.57</v>
      </c>
      <c r="E32" s="71">
        <f t="shared" si="2"/>
        <v>94.81</v>
      </c>
      <c r="F32" s="71">
        <f t="shared" si="2"/>
        <v>886.8</v>
      </c>
      <c r="G32" s="71">
        <f t="shared" si="2"/>
        <v>218.49999999999997</v>
      </c>
      <c r="H32" s="71">
        <f>SUM(H21+H23+H25+H29+H31)</f>
        <v>289.47999999999996</v>
      </c>
      <c r="I32" s="71">
        <f t="shared" si="2"/>
        <v>39.900000000000006</v>
      </c>
      <c r="J32" s="71">
        <f t="shared" si="2"/>
        <v>3.652</v>
      </c>
      <c r="K32" s="71">
        <f t="shared" si="2"/>
        <v>717.9499999999999</v>
      </c>
      <c r="L32" s="71">
        <f t="shared" si="2"/>
        <v>0.012</v>
      </c>
      <c r="M32" s="71">
        <f t="shared" si="2"/>
        <v>6E-05</v>
      </c>
      <c r="N32" s="71">
        <f t="shared" si="2"/>
        <v>0.93</v>
      </c>
      <c r="O32" s="71">
        <f t="shared" si="2"/>
        <v>0.362</v>
      </c>
      <c r="P32" s="71">
        <f t="shared" si="2"/>
        <v>0.352</v>
      </c>
      <c r="Q32" s="71">
        <f t="shared" si="2"/>
        <v>221.1</v>
      </c>
      <c r="R32" s="71">
        <f t="shared" si="2"/>
        <v>4.3</v>
      </c>
      <c r="S32" s="71">
        <f t="shared" si="2"/>
        <v>32.410000000000004</v>
      </c>
      <c r="T32" s="203"/>
      <c r="U32" s="204"/>
    </row>
    <row r="33" spans="1:21" ht="12.75">
      <c r="A33" s="215" t="s">
        <v>46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10"/>
    </row>
    <row r="34" spans="1:21" ht="12.75">
      <c r="A34" s="65" t="s">
        <v>110</v>
      </c>
      <c r="B34" s="78">
        <v>100</v>
      </c>
      <c r="C34" s="85">
        <v>0.8</v>
      </c>
      <c r="D34" s="128">
        <v>0.2</v>
      </c>
      <c r="E34" s="85">
        <v>7.49</v>
      </c>
      <c r="F34" s="85">
        <v>49.8</v>
      </c>
      <c r="G34" s="85">
        <v>35</v>
      </c>
      <c r="H34" s="85">
        <v>17</v>
      </c>
      <c r="I34" s="85">
        <v>11</v>
      </c>
      <c r="J34" s="85">
        <v>0.1</v>
      </c>
      <c r="K34" s="85">
        <v>65</v>
      </c>
      <c r="L34" s="85">
        <v>0.02</v>
      </c>
      <c r="M34" s="85">
        <v>0.031</v>
      </c>
      <c r="N34" s="85">
        <v>0.4</v>
      </c>
      <c r="O34" s="85"/>
      <c r="P34" s="85">
        <v>0.029</v>
      </c>
      <c r="Q34" s="85"/>
      <c r="R34" s="85"/>
      <c r="S34" s="85">
        <v>13</v>
      </c>
      <c r="T34" s="205" t="s">
        <v>224</v>
      </c>
      <c r="U34" s="206"/>
    </row>
    <row r="35" spans="1:23" ht="15" customHeight="1">
      <c r="A35" s="68" t="s">
        <v>245</v>
      </c>
      <c r="B35" s="70">
        <v>200</v>
      </c>
      <c r="C35" s="90">
        <v>5.6</v>
      </c>
      <c r="D35" s="90">
        <v>5</v>
      </c>
      <c r="E35" s="90">
        <v>12.4</v>
      </c>
      <c r="F35" s="90">
        <v>162</v>
      </c>
      <c r="G35" s="85">
        <v>218</v>
      </c>
      <c r="H35" s="85">
        <v>182</v>
      </c>
      <c r="I35" s="85">
        <v>8</v>
      </c>
      <c r="J35" s="85">
        <v>0.2</v>
      </c>
      <c r="K35" s="85"/>
      <c r="L35" s="85">
        <v>0.018</v>
      </c>
      <c r="M35" s="85">
        <v>4E-05</v>
      </c>
      <c r="N35" s="85">
        <v>0.004</v>
      </c>
      <c r="O35" s="85"/>
      <c r="P35" s="85">
        <v>0.3</v>
      </c>
      <c r="Q35" s="85">
        <v>44</v>
      </c>
      <c r="R35" s="85">
        <v>0.1</v>
      </c>
      <c r="S35" s="85">
        <v>1.2</v>
      </c>
      <c r="T35" s="205" t="s">
        <v>224</v>
      </c>
      <c r="U35" s="206"/>
      <c r="V35" s="66"/>
      <c r="W35" s="66"/>
    </row>
    <row r="36" spans="1:21" ht="12.75">
      <c r="A36" s="64" t="s">
        <v>47</v>
      </c>
      <c r="B36" s="121">
        <f>SUM(B34+B35)</f>
        <v>300</v>
      </c>
      <c r="C36" s="71">
        <f>SUM(C34+C35)</f>
        <v>6.3999999999999995</v>
      </c>
      <c r="D36" s="71">
        <f aca="true" t="shared" si="3" ref="D36:S36">SUM(D34+D35)</f>
        <v>5.2</v>
      </c>
      <c r="E36" s="71">
        <f t="shared" si="3"/>
        <v>19.89</v>
      </c>
      <c r="F36" s="71">
        <f t="shared" si="3"/>
        <v>211.8</v>
      </c>
      <c r="G36" s="71">
        <f t="shared" si="3"/>
        <v>253</v>
      </c>
      <c r="H36" s="71">
        <f t="shared" si="3"/>
        <v>199</v>
      </c>
      <c r="I36" s="71">
        <f t="shared" si="3"/>
        <v>19</v>
      </c>
      <c r="J36" s="71">
        <f t="shared" si="3"/>
        <v>0.30000000000000004</v>
      </c>
      <c r="K36" s="71">
        <f t="shared" si="3"/>
        <v>65</v>
      </c>
      <c r="L36" s="71">
        <f t="shared" si="3"/>
        <v>0.038</v>
      </c>
      <c r="M36" s="71">
        <f t="shared" si="3"/>
        <v>0.031039999999999998</v>
      </c>
      <c r="N36" s="71">
        <f t="shared" si="3"/>
        <v>0.404</v>
      </c>
      <c r="O36" s="71">
        <f t="shared" si="3"/>
        <v>0</v>
      </c>
      <c r="P36" s="71">
        <f t="shared" si="3"/>
        <v>0.329</v>
      </c>
      <c r="Q36" s="71">
        <f t="shared" si="3"/>
        <v>44</v>
      </c>
      <c r="R36" s="71">
        <f t="shared" si="3"/>
        <v>0.1</v>
      </c>
      <c r="S36" s="71">
        <f t="shared" si="3"/>
        <v>14.2</v>
      </c>
      <c r="T36" s="203"/>
      <c r="U36" s="204"/>
    </row>
    <row r="37" spans="1:21" ht="12.75">
      <c r="A37" s="64" t="s">
        <v>48</v>
      </c>
      <c r="B37" s="71"/>
      <c r="C37" s="86">
        <f>SUM(C14+C18+C32+C36)</f>
        <v>50.309999999999995</v>
      </c>
      <c r="D37" s="86">
        <f aca="true" t="shared" si="4" ref="D37:S37">SUM(D14+D18+D32+D36)</f>
        <v>57.69</v>
      </c>
      <c r="E37" s="86">
        <f t="shared" si="4"/>
        <v>215.45</v>
      </c>
      <c r="F37" s="86">
        <f t="shared" si="4"/>
        <v>1726.84</v>
      </c>
      <c r="G37" s="86">
        <f t="shared" si="4"/>
        <v>942.6</v>
      </c>
      <c r="H37" s="86">
        <f t="shared" si="4"/>
        <v>881.28</v>
      </c>
      <c r="I37" s="86">
        <f t="shared" si="4"/>
        <v>141.51</v>
      </c>
      <c r="J37" s="86">
        <f t="shared" si="4"/>
        <v>8.842</v>
      </c>
      <c r="K37" s="86">
        <f t="shared" si="4"/>
        <v>978.65</v>
      </c>
      <c r="L37" s="86">
        <f t="shared" si="4"/>
        <v>0.068</v>
      </c>
      <c r="M37" s="86">
        <f t="shared" si="4"/>
        <v>0.03176</v>
      </c>
      <c r="N37" s="86">
        <f t="shared" si="4"/>
        <v>2.3649999999999998</v>
      </c>
      <c r="O37" s="86">
        <f t="shared" si="4"/>
        <v>0.832</v>
      </c>
      <c r="P37" s="86">
        <f t="shared" si="4"/>
        <v>0.919</v>
      </c>
      <c r="Q37" s="86">
        <f t="shared" si="4"/>
        <v>495.1</v>
      </c>
      <c r="R37" s="86">
        <f t="shared" si="4"/>
        <v>6.619999999999999</v>
      </c>
      <c r="S37" s="86">
        <f t="shared" si="4"/>
        <v>60.21000000000001</v>
      </c>
      <c r="T37" s="71"/>
      <c r="U37" s="71"/>
    </row>
  </sheetData>
  <sheetProtection/>
  <mergeCells count="22">
    <mergeCell ref="T14:U14"/>
    <mergeCell ref="A2:U2"/>
    <mergeCell ref="T4:U5"/>
    <mergeCell ref="T6:U7"/>
    <mergeCell ref="A19:U19"/>
    <mergeCell ref="T3:U3"/>
    <mergeCell ref="T28:U29"/>
    <mergeCell ref="T34:U34"/>
    <mergeCell ref="T36:U36"/>
    <mergeCell ref="A33:U33"/>
    <mergeCell ref="T24:U25"/>
    <mergeCell ref="T30:U31"/>
    <mergeCell ref="T22:U23"/>
    <mergeCell ref="T20:U21"/>
    <mergeCell ref="T35:U35"/>
    <mergeCell ref="T32:U32"/>
    <mergeCell ref="T8:U9"/>
    <mergeCell ref="T10:U11"/>
    <mergeCell ref="T12:U13"/>
    <mergeCell ref="T16:U18"/>
    <mergeCell ref="A15:U15"/>
    <mergeCell ref="T26:U2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J40" sqref="J40"/>
    </sheetView>
  </sheetViews>
  <sheetFormatPr defaultColWidth="9.140625" defaultRowHeight="12.75"/>
  <cols>
    <col min="1" max="1" width="17.140625" style="0" customWidth="1"/>
    <col min="2" max="2" width="6.421875" style="0" customWidth="1"/>
    <col min="3" max="3" width="5.421875" style="0" customWidth="1"/>
    <col min="4" max="4" width="5.7109375" style="0" customWidth="1"/>
    <col min="5" max="5" width="8.421875" style="0" customWidth="1"/>
    <col min="6" max="6" width="12.28125" style="0" customWidth="1"/>
    <col min="7" max="7" width="7.421875" style="0" customWidth="1"/>
    <col min="8" max="8" width="8.140625" style="0" customWidth="1"/>
    <col min="9" max="9" width="6.421875" style="0" customWidth="1"/>
    <col min="10" max="10" width="6.28125" style="0" customWidth="1"/>
    <col min="11" max="11" width="7.00390625" style="0" customWidth="1"/>
    <col min="12" max="12" width="6.7109375" style="0" customWidth="1"/>
    <col min="13" max="13" width="7.421875" style="0" customWidth="1"/>
    <col min="14" max="14" width="6.57421875" style="0" customWidth="1"/>
    <col min="15" max="15" width="9.421875" style="0" customWidth="1"/>
    <col min="16" max="16" width="10.421875" style="0" customWidth="1"/>
    <col min="17" max="17" width="9.140625" style="0" customWidth="1"/>
    <col min="18" max="18" width="9.00390625" style="0" customWidth="1"/>
    <col min="19" max="19" width="11.8515625" style="0" customWidth="1"/>
    <col min="21" max="21" width="3.28125" style="0" customWidth="1"/>
  </cols>
  <sheetData>
    <row r="1" spans="1:21" ht="15" customHeight="1">
      <c r="A1" s="62"/>
      <c r="B1" s="62"/>
      <c r="C1" s="62"/>
      <c r="D1" s="62"/>
      <c r="E1" s="63"/>
      <c r="F1" s="74" t="s">
        <v>64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3.5" customHeight="1">
      <c r="A2" s="215" t="s">
        <v>73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7"/>
    </row>
    <row r="3" spans="1:21" ht="21.75" customHeight="1">
      <c r="A3" s="65" t="s">
        <v>43</v>
      </c>
      <c r="B3" s="66" t="s">
        <v>143</v>
      </c>
      <c r="C3" s="73" t="s">
        <v>127</v>
      </c>
      <c r="D3" s="73" t="s">
        <v>126</v>
      </c>
      <c r="E3" s="73" t="s">
        <v>142</v>
      </c>
      <c r="F3" s="73" t="s">
        <v>128</v>
      </c>
      <c r="G3" s="73" t="s">
        <v>129</v>
      </c>
      <c r="H3" s="73" t="s">
        <v>130</v>
      </c>
      <c r="I3" s="73" t="s">
        <v>131</v>
      </c>
      <c r="J3" s="73" t="s">
        <v>133</v>
      </c>
      <c r="K3" s="73" t="s">
        <v>132</v>
      </c>
      <c r="L3" s="73" t="s">
        <v>134</v>
      </c>
      <c r="M3" s="73" t="s">
        <v>135</v>
      </c>
      <c r="N3" s="73" t="s">
        <v>80</v>
      </c>
      <c r="O3" s="73" t="s">
        <v>137</v>
      </c>
      <c r="P3" s="73" t="s">
        <v>138</v>
      </c>
      <c r="Q3" s="73" t="s">
        <v>139</v>
      </c>
      <c r="R3" s="73" t="s">
        <v>140</v>
      </c>
      <c r="S3" s="73" t="s">
        <v>141</v>
      </c>
      <c r="T3" s="233" t="s">
        <v>49</v>
      </c>
      <c r="U3" s="210"/>
    </row>
    <row r="4" spans="1:21" ht="18" customHeight="1">
      <c r="A4" s="68" t="s">
        <v>207</v>
      </c>
      <c r="B4" s="70" t="s">
        <v>280</v>
      </c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211" t="s">
        <v>231</v>
      </c>
      <c r="U4" s="212"/>
    </row>
    <row r="5" spans="1:21" ht="12.75">
      <c r="A5" s="69"/>
      <c r="B5" s="76"/>
      <c r="C5" s="84">
        <v>11.8</v>
      </c>
      <c r="D5" s="88">
        <v>26</v>
      </c>
      <c r="E5" s="84">
        <v>11.9</v>
      </c>
      <c r="F5" s="84">
        <v>295.8</v>
      </c>
      <c r="G5" s="85">
        <v>149.5</v>
      </c>
      <c r="H5" s="85">
        <v>92.3</v>
      </c>
      <c r="I5" s="85">
        <v>18.4</v>
      </c>
      <c r="J5" s="85">
        <v>1.6</v>
      </c>
      <c r="K5" s="85">
        <v>60.5</v>
      </c>
      <c r="L5" s="85">
        <v>0.01</v>
      </c>
      <c r="M5" s="85"/>
      <c r="N5" s="85">
        <v>0.03</v>
      </c>
      <c r="O5" s="85"/>
      <c r="P5" s="85">
        <v>0.008</v>
      </c>
      <c r="Q5" s="85">
        <v>153</v>
      </c>
      <c r="R5" s="85">
        <v>4.3</v>
      </c>
      <c r="S5" s="85">
        <v>6</v>
      </c>
      <c r="T5" s="213"/>
      <c r="U5" s="214"/>
    </row>
    <row r="6" spans="1:21" ht="12.75" customHeight="1">
      <c r="A6" s="138" t="s">
        <v>208</v>
      </c>
      <c r="B6" s="70"/>
      <c r="C6" s="128"/>
      <c r="D6" s="128"/>
      <c r="E6" s="128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11">
        <v>630</v>
      </c>
      <c r="U6" s="212"/>
    </row>
    <row r="7" spans="1:21" ht="15" customHeight="1">
      <c r="A7" s="139"/>
      <c r="B7" s="78">
        <v>200</v>
      </c>
      <c r="C7" s="128">
        <v>1</v>
      </c>
      <c r="D7" s="128">
        <v>1</v>
      </c>
      <c r="E7" s="85">
        <v>10.8</v>
      </c>
      <c r="F7" s="85">
        <v>54.3</v>
      </c>
      <c r="G7" s="85">
        <v>72.2</v>
      </c>
      <c r="H7" s="85">
        <v>35.5</v>
      </c>
      <c r="I7" s="85">
        <v>13.3</v>
      </c>
      <c r="J7" s="85">
        <v>0.8</v>
      </c>
      <c r="K7" s="85">
        <v>18.8</v>
      </c>
      <c r="L7" s="85">
        <v>0.01</v>
      </c>
      <c r="M7" s="85">
        <v>0.0001</v>
      </c>
      <c r="N7" s="85">
        <v>0.16</v>
      </c>
      <c r="O7" s="85">
        <v>0.12</v>
      </c>
      <c r="P7" s="85">
        <v>0.13</v>
      </c>
      <c r="Q7" s="85">
        <v>105.5</v>
      </c>
      <c r="R7" s="85">
        <v>1.05</v>
      </c>
      <c r="S7" s="85">
        <v>0.83</v>
      </c>
      <c r="T7" s="213"/>
      <c r="U7" s="214"/>
    </row>
    <row r="8" spans="1:21" ht="15.75" customHeight="1">
      <c r="A8" s="103" t="s">
        <v>23</v>
      </c>
      <c r="B8" s="70"/>
      <c r="C8" s="89"/>
      <c r="D8" s="89"/>
      <c r="E8" s="89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211" t="s">
        <v>223</v>
      </c>
      <c r="U8" s="218"/>
    </row>
    <row r="9" spans="1:21" ht="12.75">
      <c r="A9" s="104"/>
      <c r="B9" s="78">
        <v>10</v>
      </c>
      <c r="C9" s="128">
        <v>0.08</v>
      </c>
      <c r="D9" s="128">
        <v>27.24</v>
      </c>
      <c r="E9" s="85">
        <v>0.16</v>
      </c>
      <c r="F9" s="85">
        <v>116.1</v>
      </c>
      <c r="G9" s="85">
        <v>0.12</v>
      </c>
      <c r="H9" s="85">
        <v>1.7</v>
      </c>
      <c r="I9" s="85">
        <v>0.04</v>
      </c>
      <c r="J9" s="85">
        <v>0.02</v>
      </c>
      <c r="K9" s="85">
        <v>1.5</v>
      </c>
      <c r="L9" s="85">
        <v>0.0006</v>
      </c>
      <c r="M9" s="85"/>
      <c r="N9" s="85"/>
      <c r="O9" s="85">
        <v>0.038</v>
      </c>
      <c r="P9" s="85">
        <v>0.01</v>
      </c>
      <c r="Q9" s="85">
        <v>98.3</v>
      </c>
      <c r="R9" s="85">
        <v>0.15</v>
      </c>
      <c r="S9" s="85"/>
      <c r="T9" s="219"/>
      <c r="U9" s="220"/>
    </row>
    <row r="10" spans="1:21" ht="15" customHeight="1">
      <c r="A10" s="103" t="s">
        <v>12</v>
      </c>
      <c r="B10" s="70"/>
      <c r="C10" s="89"/>
      <c r="D10" s="83"/>
      <c r="E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211" t="s">
        <v>224</v>
      </c>
      <c r="U10" s="218"/>
    </row>
    <row r="11" spans="1:21" ht="15" customHeight="1">
      <c r="A11" s="104"/>
      <c r="B11" s="78">
        <v>62</v>
      </c>
      <c r="C11" s="128">
        <v>3.9</v>
      </c>
      <c r="D11" s="85">
        <v>0.45</v>
      </c>
      <c r="E11" s="85">
        <v>28.47</v>
      </c>
      <c r="F11" s="85">
        <v>73.5</v>
      </c>
      <c r="G11" s="85">
        <v>64.6</v>
      </c>
      <c r="H11" s="85">
        <v>66.6</v>
      </c>
      <c r="I11" s="85">
        <v>0.51</v>
      </c>
      <c r="J11" s="85">
        <v>1.86</v>
      </c>
      <c r="K11" s="85">
        <v>72.8</v>
      </c>
      <c r="L11" s="85">
        <v>0.002</v>
      </c>
      <c r="M11" s="85"/>
      <c r="N11" s="85"/>
      <c r="O11" s="85">
        <v>0.2</v>
      </c>
      <c r="P11" s="85"/>
      <c r="Q11" s="85"/>
      <c r="R11" s="85"/>
      <c r="S11" s="85">
        <v>0.1</v>
      </c>
      <c r="T11" s="219"/>
      <c r="U11" s="220"/>
    </row>
    <row r="12" spans="1:21" ht="15" customHeight="1">
      <c r="A12" s="87" t="s">
        <v>13</v>
      </c>
      <c r="B12" s="70"/>
      <c r="C12" s="89"/>
      <c r="D12" s="83"/>
      <c r="E12" s="83"/>
      <c r="F12" s="83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211" t="s">
        <v>224</v>
      </c>
      <c r="U12" s="218"/>
    </row>
    <row r="13" spans="1:21" ht="15" customHeight="1">
      <c r="A13" s="87"/>
      <c r="B13" s="76">
        <v>33</v>
      </c>
      <c r="C13" s="128">
        <v>1.75</v>
      </c>
      <c r="D13" s="85">
        <v>0.32</v>
      </c>
      <c r="E13" s="85">
        <v>19.04</v>
      </c>
      <c r="F13" s="85">
        <v>65.3</v>
      </c>
      <c r="G13" s="85">
        <v>33.6</v>
      </c>
      <c r="H13" s="85">
        <v>52.8</v>
      </c>
      <c r="I13" s="85">
        <v>14.6</v>
      </c>
      <c r="J13" s="85">
        <v>1.18</v>
      </c>
      <c r="K13" s="85">
        <v>29.9</v>
      </c>
      <c r="L13" s="85">
        <v>0.001</v>
      </c>
      <c r="M13" s="85">
        <v>6E-05</v>
      </c>
      <c r="N13" s="85">
        <v>0.13</v>
      </c>
      <c r="O13" s="85">
        <v>0.16</v>
      </c>
      <c r="P13" s="85">
        <v>0.012</v>
      </c>
      <c r="Q13" s="85"/>
      <c r="R13" s="85"/>
      <c r="S13" s="85">
        <v>0.14</v>
      </c>
      <c r="T13" s="219"/>
      <c r="U13" s="220"/>
    </row>
    <row r="14" spans="1:21" ht="13.5" customHeight="1">
      <c r="A14" s="64" t="s">
        <v>45</v>
      </c>
      <c r="B14" s="75">
        <v>525</v>
      </c>
      <c r="C14" s="71">
        <f>SUM(C5+C7+C9+C11+C13)</f>
        <v>18.53</v>
      </c>
      <c r="D14" s="71">
        <f>SUM(D5+D7+D9+D11+D13)</f>
        <v>55.01</v>
      </c>
      <c r="E14" s="71">
        <f aca="true" t="shared" si="0" ref="E14:S14">SUM(E5+E7+E9+E11+E13)</f>
        <v>70.37</v>
      </c>
      <c r="F14" s="71">
        <f t="shared" si="0"/>
        <v>605</v>
      </c>
      <c r="G14" s="71">
        <f t="shared" si="0"/>
        <v>320.02</v>
      </c>
      <c r="H14" s="71">
        <f t="shared" si="0"/>
        <v>248.89999999999998</v>
      </c>
      <c r="I14" s="71">
        <f t="shared" si="0"/>
        <v>46.85</v>
      </c>
      <c r="J14" s="71">
        <f t="shared" si="0"/>
        <v>5.46</v>
      </c>
      <c r="K14" s="71">
        <f t="shared" si="0"/>
        <v>183.5</v>
      </c>
      <c r="L14" s="71">
        <f t="shared" si="0"/>
        <v>0.023600000000000003</v>
      </c>
      <c r="M14" s="71">
        <f t="shared" si="0"/>
        <v>0.00016</v>
      </c>
      <c r="N14" s="71">
        <f t="shared" si="0"/>
        <v>0.32</v>
      </c>
      <c r="O14" s="71">
        <f t="shared" si="0"/>
        <v>0.518</v>
      </c>
      <c r="P14" s="71">
        <f t="shared" si="0"/>
        <v>0.16000000000000003</v>
      </c>
      <c r="Q14" s="71">
        <f t="shared" si="0"/>
        <v>356.8</v>
      </c>
      <c r="R14" s="71">
        <f t="shared" si="0"/>
        <v>5.5</v>
      </c>
      <c r="S14" s="71">
        <f t="shared" si="0"/>
        <v>7.069999999999999</v>
      </c>
      <c r="T14" s="203"/>
      <c r="U14" s="204"/>
    </row>
    <row r="15" spans="1:21" ht="13.5" customHeight="1">
      <c r="A15" s="203" t="s">
        <v>243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9"/>
    </row>
    <row r="16" spans="1:21" ht="13.5" customHeight="1">
      <c r="A16" s="65" t="s">
        <v>90</v>
      </c>
      <c r="B16" s="150">
        <v>200</v>
      </c>
      <c r="C16" s="136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225" t="s">
        <v>224</v>
      </c>
      <c r="U16" s="226"/>
    </row>
    <row r="17" spans="1:21" ht="13.5" customHeight="1">
      <c r="A17" s="146"/>
      <c r="B17" s="144"/>
      <c r="C17" s="90">
        <v>0.5</v>
      </c>
      <c r="D17" s="90"/>
      <c r="E17" s="90">
        <v>37</v>
      </c>
      <c r="F17" s="90">
        <v>147</v>
      </c>
      <c r="G17" s="85">
        <v>10</v>
      </c>
      <c r="H17" s="85">
        <v>15</v>
      </c>
      <c r="I17" s="85">
        <v>24</v>
      </c>
      <c r="J17" s="85">
        <v>0.3</v>
      </c>
      <c r="K17" s="85">
        <v>19.2</v>
      </c>
      <c r="L17" s="85"/>
      <c r="M17" s="85"/>
      <c r="N17" s="85"/>
      <c r="O17" s="85"/>
      <c r="P17" s="85">
        <v>0.07</v>
      </c>
      <c r="Q17" s="85">
        <v>87.2</v>
      </c>
      <c r="R17" s="85"/>
      <c r="S17" s="85">
        <v>16.6</v>
      </c>
      <c r="T17" s="227"/>
      <c r="U17" s="228"/>
    </row>
    <row r="18" spans="1:21" ht="13.5" customHeight="1">
      <c r="A18" s="146" t="s">
        <v>237</v>
      </c>
      <c r="B18" s="145">
        <v>200</v>
      </c>
      <c r="C18" s="136">
        <f>SUM(C17)</f>
        <v>0.5</v>
      </c>
      <c r="D18" s="136">
        <f aca="true" t="shared" si="1" ref="D18:S18">SUM(D17)</f>
        <v>0</v>
      </c>
      <c r="E18" s="136">
        <f t="shared" si="1"/>
        <v>37</v>
      </c>
      <c r="F18" s="136">
        <f t="shared" si="1"/>
        <v>147</v>
      </c>
      <c r="G18" s="136">
        <f t="shared" si="1"/>
        <v>10</v>
      </c>
      <c r="H18" s="136">
        <f t="shared" si="1"/>
        <v>15</v>
      </c>
      <c r="I18" s="136">
        <f t="shared" si="1"/>
        <v>24</v>
      </c>
      <c r="J18" s="136">
        <f t="shared" si="1"/>
        <v>0.3</v>
      </c>
      <c r="K18" s="136">
        <f t="shared" si="1"/>
        <v>19.2</v>
      </c>
      <c r="L18" s="136">
        <f t="shared" si="1"/>
        <v>0</v>
      </c>
      <c r="M18" s="136">
        <f t="shared" si="1"/>
        <v>0</v>
      </c>
      <c r="N18" s="136">
        <f t="shared" si="1"/>
        <v>0</v>
      </c>
      <c r="O18" s="136">
        <f t="shared" si="1"/>
        <v>0</v>
      </c>
      <c r="P18" s="136">
        <f t="shared" si="1"/>
        <v>0.07</v>
      </c>
      <c r="Q18" s="136">
        <f t="shared" si="1"/>
        <v>87.2</v>
      </c>
      <c r="R18" s="136">
        <f t="shared" si="1"/>
        <v>0</v>
      </c>
      <c r="S18" s="136">
        <f t="shared" si="1"/>
        <v>16.6</v>
      </c>
      <c r="T18" s="229"/>
      <c r="U18" s="230"/>
    </row>
    <row r="19" spans="1:21" ht="12.75">
      <c r="A19" s="243" t="s">
        <v>125</v>
      </c>
      <c r="B19" s="244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10"/>
    </row>
    <row r="20" spans="1:21" ht="12.75">
      <c r="A20" s="68" t="s">
        <v>209</v>
      </c>
      <c r="B20" s="70">
        <v>100</v>
      </c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234" t="s">
        <v>232</v>
      </c>
      <c r="U20" s="249"/>
    </row>
    <row r="21" spans="1:21" ht="12.75">
      <c r="A21" s="69"/>
      <c r="B21" s="69"/>
      <c r="C21" s="85">
        <v>4.4</v>
      </c>
      <c r="D21" s="85">
        <v>7.5</v>
      </c>
      <c r="E21" s="85">
        <v>10</v>
      </c>
      <c r="F21" s="85">
        <v>151.3</v>
      </c>
      <c r="G21" s="85">
        <v>12</v>
      </c>
      <c r="H21" s="85">
        <v>74</v>
      </c>
      <c r="I21" s="85">
        <v>11</v>
      </c>
      <c r="J21" s="85">
        <v>0.3</v>
      </c>
      <c r="K21" s="85">
        <v>156</v>
      </c>
      <c r="L21" s="85"/>
      <c r="M21" s="85"/>
      <c r="N21" s="85">
        <v>1.5</v>
      </c>
      <c r="O21" s="85"/>
      <c r="P21" s="85"/>
      <c r="Q21" s="85">
        <v>42</v>
      </c>
      <c r="R21" s="85"/>
      <c r="S21" s="85">
        <v>8</v>
      </c>
      <c r="T21" s="250"/>
      <c r="U21" s="251"/>
    </row>
    <row r="22" spans="1:21" ht="12.75">
      <c r="A22" s="106" t="s">
        <v>210</v>
      </c>
      <c r="B22" s="78">
        <v>250</v>
      </c>
      <c r="C22" s="83"/>
      <c r="D22" s="128"/>
      <c r="E22" s="128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211">
        <v>135</v>
      </c>
      <c r="U22" s="212"/>
    </row>
    <row r="23" spans="1:21" ht="15.75" customHeight="1">
      <c r="A23" s="69"/>
      <c r="B23" s="76"/>
      <c r="C23" s="84">
        <v>9.25</v>
      </c>
      <c r="D23" s="88">
        <v>6.25</v>
      </c>
      <c r="E23" s="84">
        <v>8.6</v>
      </c>
      <c r="F23" s="84">
        <v>129.4</v>
      </c>
      <c r="G23" s="85">
        <v>45</v>
      </c>
      <c r="H23" s="85">
        <v>28.3</v>
      </c>
      <c r="I23" s="85">
        <v>2</v>
      </c>
      <c r="J23" s="85">
        <v>0.025</v>
      </c>
      <c r="K23" s="85">
        <v>18.25</v>
      </c>
      <c r="L23" s="85"/>
      <c r="M23" s="85"/>
      <c r="N23" s="85">
        <v>0.003</v>
      </c>
      <c r="O23" s="85"/>
      <c r="P23" s="85"/>
      <c r="Q23" s="85">
        <v>15.8</v>
      </c>
      <c r="R23" s="85"/>
      <c r="S23" s="85">
        <v>5.8</v>
      </c>
      <c r="T23" s="213"/>
      <c r="U23" s="214"/>
    </row>
    <row r="24" spans="1:21" ht="23.25" customHeight="1">
      <c r="A24" s="68" t="s">
        <v>211</v>
      </c>
      <c r="B24" s="70">
        <v>100</v>
      </c>
      <c r="C24" s="83"/>
      <c r="D24" s="128"/>
      <c r="E24" s="128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211">
        <v>431</v>
      </c>
      <c r="U24" s="212"/>
    </row>
    <row r="25" spans="1:21" ht="12.75">
      <c r="A25" s="69"/>
      <c r="B25" s="69"/>
      <c r="C25" s="84">
        <v>9.17</v>
      </c>
      <c r="D25" s="88">
        <v>13.1</v>
      </c>
      <c r="E25" s="84">
        <v>4.4</v>
      </c>
      <c r="F25" s="84">
        <v>266</v>
      </c>
      <c r="G25" s="85">
        <v>109.8</v>
      </c>
      <c r="H25" s="85">
        <v>152.5</v>
      </c>
      <c r="I25" s="85">
        <v>5.8</v>
      </c>
      <c r="J25" s="85">
        <v>1</v>
      </c>
      <c r="K25" s="85">
        <v>55.3</v>
      </c>
      <c r="L25" s="85">
        <v>0.004</v>
      </c>
      <c r="M25" s="85">
        <v>0.02</v>
      </c>
      <c r="N25" s="85">
        <v>0.03</v>
      </c>
      <c r="O25" s="85">
        <v>0.03</v>
      </c>
      <c r="P25" s="85">
        <v>0.3</v>
      </c>
      <c r="Q25" s="85">
        <v>126</v>
      </c>
      <c r="R25" s="85"/>
      <c r="S25" s="85"/>
      <c r="T25" s="213"/>
      <c r="U25" s="214"/>
    </row>
    <row r="26" spans="1:21" ht="12.75">
      <c r="A26" s="65" t="s">
        <v>154</v>
      </c>
      <c r="B26" s="78">
        <v>150</v>
      </c>
      <c r="C26" s="84"/>
      <c r="D26" s="88"/>
      <c r="E26" s="88"/>
      <c r="F26" s="84"/>
      <c r="G26" s="84"/>
      <c r="H26" s="84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211">
        <v>186</v>
      </c>
      <c r="U26" s="218"/>
    </row>
    <row r="27" spans="1:21" ht="12.75">
      <c r="A27" s="65"/>
      <c r="B27" s="78"/>
      <c r="C27" s="84">
        <v>2.85</v>
      </c>
      <c r="D27" s="158">
        <v>0.6</v>
      </c>
      <c r="E27" s="84">
        <v>9.3</v>
      </c>
      <c r="F27" s="84">
        <v>96</v>
      </c>
      <c r="G27" s="85">
        <v>21.8</v>
      </c>
      <c r="H27" s="126">
        <v>96</v>
      </c>
      <c r="I27" s="126">
        <v>64</v>
      </c>
      <c r="J27" s="126">
        <v>0.011</v>
      </c>
      <c r="K27" s="126">
        <v>61.6</v>
      </c>
      <c r="L27" s="126">
        <v>0.02</v>
      </c>
      <c r="M27" s="126"/>
      <c r="N27" s="126">
        <v>0.35</v>
      </c>
      <c r="O27" s="126"/>
      <c r="P27" s="126">
        <v>0.04</v>
      </c>
      <c r="Q27" s="126"/>
      <c r="R27" s="126"/>
      <c r="S27" s="85">
        <v>4.4</v>
      </c>
      <c r="T27" s="219"/>
      <c r="U27" s="220"/>
    </row>
    <row r="28" spans="1:21" ht="12.75">
      <c r="A28" s="68" t="s">
        <v>162</v>
      </c>
      <c r="B28" s="70">
        <v>200</v>
      </c>
      <c r="C28" s="85"/>
      <c r="D28" s="128"/>
      <c r="E28" s="128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211">
        <v>699</v>
      </c>
      <c r="U28" s="212"/>
    </row>
    <row r="29" spans="1:21" ht="12.75">
      <c r="A29" s="69"/>
      <c r="B29" s="69"/>
      <c r="C29" s="84">
        <v>0.09</v>
      </c>
      <c r="D29" s="84"/>
      <c r="E29" s="84">
        <v>24.2</v>
      </c>
      <c r="F29" s="84">
        <v>93</v>
      </c>
      <c r="G29" s="85">
        <v>24</v>
      </c>
      <c r="H29" s="85">
        <v>8.2</v>
      </c>
      <c r="I29" s="85">
        <v>8.3</v>
      </c>
      <c r="J29" s="85">
        <v>0.33</v>
      </c>
      <c r="K29" s="85">
        <v>223.4</v>
      </c>
      <c r="L29" s="85">
        <v>0.033</v>
      </c>
      <c r="M29" s="85"/>
      <c r="N29" s="85">
        <v>0.022</v>
      </c>
      <c r="O29" s="85">
        <v>0.01</v>
      </c>
      <c r="P29" s="85">
        <v>0.011</v>
      </c>
      <c r="Q29" s="85">
        <v>3</v>
      </c>
      <c r="R29" s="85"/>
      <c r="S29" s="85">
        <v>13.3</v>
      </c>
      <c r="T29" s="213"/>
      <c r="U29" s="214"/>
    </row>
    <row r="30" spans="1:21" ht="12.75">
      <c r="A30" s="65" t="s">
        <v>12</v>
      </c>
      <c r="B30" s="78">
        <v>62</v>
      </c>
      <c r="C30" s="84"/>
      <c r="D30" s="84"/>
      <c r="E30" s="84"/>
      <c r="F30" s="84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211" t="s">
        <v>224</v>
      </c>
      <c r="U30" s="218"/>
    </row>
    <row r="31" spans="1:21" ht="12.75">
      <c r="A31" s="65"/>
      <c r="B31" s="65"/>
      <c r="C31" s="85">
        <v>3.9</v>
      </c>
      <c r="D31" s="85">
        <v>0.45</v>
      </c>
      <c r="E31" s="85">
        <v>28.47</v>
      </c>
      <c r="F31" s="85">
        <v>73.5</v>
      </c>
      <c r="G31" s="85">
        <v>64.6</v>
      </c>
      <c r="H31" s="85">
        <v>66.6</v>
      </c>
      <c r="I31" s="85">
        <v>0.51</v>
      </c>
      <c r="J31" s="85">
        <v>1.86</v>
      </c>
      <c r="K31" s="85">
        <v>72.8</v>
      </c>
      <c r="L31" s="85">
        <v>0.002</v>
      </c>
      <c r="M31" s="85"/>
      <c r="N31" s="85"/>
      <c r="O31" s="85">
        <v>0.2</v>
      </c>
      <c r="P31" s="85"/>
      <c r="Q31" s="85"/>
      <c r="R31" s="85"/>
      <c r="S31" s="85">
        <v>0.1</v>
      </c>
      <c r="T31" s="219"/>
      <c r="U31" s="220"/>
    </row>
    <row r="32" spans="1:21" ht="12.75">
      <c r="A32" s="68" t="s">
        <v>13</v>
      </c>
      <c r="B32" s="70">
        <v>33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211" t="s">
        <v>224</v>
      </c>
      <c r="U32" s="218"/>
    </row>
    <row r="33" spans="1:21" ht="12.75">
      <c r="A33" s="69"/>
      <c r="B33" s="76"/>
      <c r="C33" s="85">
        <v>1.75</v>
      </c>
      <c r="D33" s="85">
        <v>0.32</v>
      </c>
      <c r="E33" s="85">
        <v>19.04</v>
      </c>
      <c r="F33" s="85">
        <v>65.3</v>
      </c>
      <c r="G33" s="85">
        <v>33.6</v>
      </c>
      <c r="H33" s="85">
        <v>52.8</v>
      </c>
      <c r="I33" s="85">
        <v>14.6</v>
      </c>
      <c r="J33" s="85">
        <v>1.18</v>
      </c>
      <c r="K33" s="85">
        <v>29.9</v>
      </c>
      <c r="L33" s="85">
        <v>0.001</v>
      </c>
      <c r="M33" s="85">
        <v>6E-05</v>
      </c>
      <c r="N33" s="85">
        <v>0.13</v>
      </c>
      <c r="O33" s="85">
        <v>0.16</v>
      </c>
      <c r="P33" s="85">
        <v>0.012</v>
      </c>
      <c r="Q33" s="85"/>
      <c r="R33" s="85"/>
      <c r="S33" s="85">
        <v>0.14</v>
      </c>
      <c r="T33" s="219"/>
      <c r="U33" s="220"/>
    </row>
    <row r="34" spans="1:21" ht="12.75">
      <c r="A34" s="64" t="s">
        <v>66</v>
      </c>
      <c r="B34" s="121">
        <f>SUM(B20+B22+B24+B26+B28+B30+B32)</f>
        <v>895</v>
      </c>
      <c r="C34" s="71">
        <f>SUM(C21+C23+C25+C27+C29+C31+C33)</f>
        <v>31.41</v>
      </c>
      <c r="D34" s="71">
        <f aca="true" t="shared" si="2" ref="D34:S34">SUM(D21+D23+D25+D27+D29+D31+D33)</f>
        <v>28.220000000000002</v>
      </c>
      <c r="E34" s="71">
        <f>SUM(E21+E23+E25+E27+E29+E31+E33)</f>
        <v>104.00999999999999</v>
      </c>
      <c r="F34" s="71">
        <f t="shared" si="2"/>
        <v>874.5</v>
      </c>
      <c r="G34" s="71">
        <f t="shared" si="2"/>
        <v>310.80000000000007</v>
      </c>
      <c r="H34" s="131">
        <f>SUM(H21+H23+H25+H27+H29+H31+H33)</f>
        <v>478.40000000000003</v>
      </c>
      <c r="I34" s="71">
        <f t="shared" si="2"/>
        <v>106.21</v>
      </c>
      <c r="J34" s="71">
        <f t="shared" si="2"/>
        <v>4.7059999999999995</v>
      </c>
      <c r="K34" s="71">
        <f t="shared" si="2"/>
        <v>617.25</v>
      </c>
      <c r="L34" s="71">
        <f t="shared" si="2"/>
        <v>0.060000000000000005</v>
      </c>
      <c r="M34" s="71">
        <f t="shared" si="2"/>
        <v>0.02006</v>
      </c>
      <c r="N34" s="71">
        <f t="shared" si="2"/>
        <v>2.035</v>
      </c>
      <c r="O34" s="71">
        <f t="shared" si="2"/>
        <v>0.4</v>
      </c>
      <c r="P34" s="71">
        <f t="shared" si="2"/>
        <v>0.363</v>
      </c>
      <c r="Q34" s="71">
        <f t="shared" si="2"/>
        <v>186.8</v>
      </c>
      <c r="R34" s="71">
        <f t="shared" si="2"/>
        <v>0</v>
      </c>
      <c r="S34" s="71">
        <f t="shared" si="2"/>
        <v>31.740000000000006</v>
      </c>
      <c r="T34" s="203"/>
      <c r="U34" s="204"/>
    </row>
    <row r="35" spans="1:21" ht="12.75">
      <c r="A35" s="215" t="s">
        <v>46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10"/>
    </row>
    <row r="36" spans="1:21" ht="12.75">
      <c r="A36" s="65" t="s">
        <v>26</v>
      </c>
      <c r="B36" s="78">
        <v>200</v>
      </c>
      <c r="C36" s="90">
        <v>5.59</v>
      </c>
      <c r="D36" s="90">
        <v>6.37</v>
      </c>
      <c r="E36" s="90">
        <v>9.37</v>
      </c>
      <c r="F36" s="90">
        <v>225</v>
      </c>
      <c r="G36" s="85">
        <v>221</v>
      </c>
      <c r="H36" s="85">
        <v>172</v>
      </c>
      <c r="I36" s="85">
        <v>2.8</v>
      </c>
      <c r="J36" s="85">
        <v>0.2</v>
      </c>
      <c r="K36" s="85"/>
      <c r="L36" s="85">
        <v>0.002</v>
      </c>
      <c r="M36" s="85">
        <v>0.04</v>
      </c>
      <c r="N36" s="85">
        <v>0.2</v>
      </c>
      <c r="O36" s="85">
        <v>0.002</v>
      </c>
      <c r="P36" s="85">
        <v>0.3</v>
      </c>
      <c r="Q36" s="85">
        <v>64</v>
      </c>
      <c r="R36" s="85">
        <v>0.1</v>
      </c>
      <c r="S36" s="85">
        <v>2</v>
      </c>
      <c r="T36" s="205" t="s">
        <v>224</v>
      </c>
      <c r="U36" s="206"/>
    </row>
    <row r="37" spans="1:21" ht="14.25" customHeight="1">
      <c r="A37" s="65" t="s">
        <v>188</v>
      </c>
      <c r="B37" s="70">
        <v>100</v>
      </c>
      <c r="C37" s="90">
        <v>9.4</v>
      </c>
      <c r="D37" s="90">
        <v>6.8</v>
      </c>
      <c r="E37" s="90">
        <v>97</v>
      </c>
      <c r="F37" s="90">
        <v>311</v>
      </c>
      <c r="G37" s="85"/>
      <c r="H37" s="85"/>
      <c r="I37" s="85"/>
      <c r="J37" s="85"/>
      <c r="K37" s="85"/>
      <c r="L37" s="85"/>
      <c r="M37" s="85"/>
      <c r="N37" s="85"/>
      <c r="O37" s="85"/>
      <c r="P37" s="85">
        <v>0.4</v>
      </c>
      <c r="Q37" s="85"/>
      <c r="R37" s="85"/>
      <c r="S37" s="85"/>
      <c r="T37" s="205">
        <v>279</v>
      </c>
      <c r="U37" s="206"/>
    </row>
    <row r="38" spans="1:21" ht="12.75">
      <c r="A38" s="64" t="s">
        <v>47</v>
      </c>
      <c r="B38" s="75">
        <v>300</v>
      </c>
      <c r="C38" s="86">
        <f>SUM(C36+C37)</f>
        <v>14.99</v>
      </c>
      <c r="D38" s="86">
        <f aca="true" t="shared" si="3" ref="D38:S38">SUM(D36+D37)</f>
        <v>13.17</v>
      </c>
      <c r="E38" s="86">
        <f>SUM(E36+E37)</f>
        <v>106.37</v>
      </c>
      <c r="F38" s="86">
        <f t="shared" si="3"/>
        <v>536</v>
      </c>
      <c r="G38" s="86">
        <f t="shared" si="3"/>
        <v>221</v>
      </c>
      <c r="H38" s="86">
        <f t="shared" si="3"/>
        <v>172</v>
      </c>
      <c r="I38" s="86">
        <f t="shared" si="3"/>
        <v>2.8</v>
      </c>
      <c r="J38" s="86">
        <f t="shared" si="3"/>
        <v>0.2</v>
      </c>
      <c r="K38" s="86">
        <f t="shared" si="3"/>
        <v>0</v>
      </c>
      <c r="L38" s="86">
        <f t="shared" si="3"/>
        <v>0.002</v>
      </c>
      <c r="M38" s="86">
        <f t="shared" si="3"/>
        <v>0.04</v>
      </c>
      <c r="N38" s="86">
        <f t="shared" si="3"/>
        <v>0.2</v>
      </c>
      <c r="O38" s="86">
        <f t="shared" si="3"/>
        <v>0.002</v>
      </c>
      <c r="P38" s="86">
        <f t="shared" si="3"/>
        <v>0.7</v>
      </c>
      <c r="Q38" s="86">
        <f t="shared" si="3"/>
        <v>64</v>
      </c>
      <c r="R38" s="86">
        <f t="shared" si="3"/>
        <v>0.1</v>
      </c>
      <c r="S38" s="86">
        <f t="shared" si="3"/>
        <v>2</v>
      </c>
      <c r="T38" s="203"/>
      <c r="U38" s="204"/>
    </row>
    <row r="39" spans="1:21" ht="12.75">
      <c r="A39" s="64" t="s">
        <v>48</v>
      </c>
      <c r="B39" s="71"/>
      <c r="C39" s="86">
        <f>SUM(C14+C18+C34+C38)</f>
        <v>65.42999999999999</v>
      </c>
      <c r="D39" s="86">
        <f aca="true" t="shared" si="4" ref="D39:S39">SUM(D14+D18+D34+D38)</f>
        <v>96.4</v>
      </c>
      <c r="E39" s="86">
        <f>SUM(E14+E18+E34+E38)</f>
        <v>317.75</v>
      </c>
      <c r="F39" s="86">
        <f t="shared" si="4"/>
        <v>2162.5</v>
      </c>
      <c r="G39" s="86">
        <f t="shared" si="4"/>
        <v>861.82</v>
      </c>
      <c r="H39" s="86">
        <f t="shared" si="4"/>
        <v>914.3</v>
      </c>
      <c r="I39" s="86">
        <f t="shared" si="4"/>
        <v>179.86</v>
      </c>
      <c r="J39" s="86">
        <f t="shared" si="4"/>
        <v>10.665999999999999</v>
      </c>
      <c r="K39" s="86">
        <f t="shared" si="4"/>
        <v>819.95</v>
      </c>
      <c r="L39" s="86">
        <f t="shared" si="4"/>
        <v>0.08560000000000001</v>
      </c>
      <c r="M39" s="86">
        <f t="shared" si="4"/>
        <v>0.06022</v>
      </c>
      <c r="N39" s="86">
        <f t="shared" si="4"/>
        <v>2.555</v>
      </c>
      <c r="O39" s="86">
        <f t="shared" si="4"/>
        <v>0.92</v>
      </c>
      <c r="P39" s="86">
        <f t="shared" si="4"/>
        <v>1.293</v>
      </c>
      <c r="Q39" s="86">
        <f t="shared" si="4"/>
        <v>694.8</v>
      </c>
      <c r="R39" s="86">
        <f t="shared" si="4"/>
        <v>5.6</v>
      </c>
      <c r="S39" s="86">
        <f t="shared" si="4"/>
        <v>57.41000000000001</v>
      </c>
      <c r="T39" s="71"/>
      <c r="U39" s="71"/>
    </row>
  </sheetData>
  <sheetProtection/>
  <mergeCells count="23">
    <mergeCell ref="A15:U15"/>
    <mergeCell ref="T20:U21"/>
    <mergeCell ref="T26:U27"/>
    <mergeCell ref="T30:U31"/>
    <mergeCell ref="T22:U23"/>
    <mergeCell ref="T24:U25"/>
    <mergeCell ref="T28:U29"/>
    <mergeCell ref="A35:U35"/>
    <mergeCell ref="T36:U36"/>
    <mergeCell ref="T37:U37"/>
    <mergeCell ref="T38:U38"/>
    <mergeCell ref="T32:U33"/>
    <mergeCell ref="T34:U34"/>
    <mergeCell ref="A2:U2"/>
    <mergeCell ref="T4:U5"/>
    <mergeCell ref="T6:U7"/>
    <mergeCell ref="A19:U19"/>
    <mergeCell ref="T3:U3"/>
    <mergeCell ref="T8:U9"/>
    <mergeCell ref="T14:U14"/>
    <mergeCell ref="T10:U11"/>
    <mergeCell ref="T12:U13"/>
    <mergeCell ref="T16:U18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20.00390625" style="0" customWidth="1"/>
    <col min="2" max="2" width="7.421875" style="0" customWidth="1"/>
    <col min="3" max="3" width="5.8515625" style="0" customWidth="1"/>
    <col min="4" max="4" width="5.57421875" style="0" customWidth="1"/>
    <col min="5" max="5" width="8.421875" style="0" customWidth="1"/>
    <col min="6" max="6" width="12.140625" style="0" customWidth="1"/>
    <col min="7" max="7" width="7.421875" style="0" customWidth="1"/>
    <col min="8" max="8" width="8.140625" style="0" customWidth="1"/>
    <col min="9" max="9" width="6.421875" style="0" customWidth="1"/>
    <col min="10" max="10" width="6.140625" style="0" customWidth="1"/>
    <col min="11" max="11" width="6.421875" style="0" customWidth="1"/>
    <col min="12" max="12" width="7.00390625" style="0" customWidth="1"/>
    <col min="13" max="13" width="6.7109375" style="0" customWidth="1"/>
    <col min="14" max="14" width="7.28125" style="0" customWidth="1"/>
    <col min="15" max="15" width="9.7109375" style="0" customWidth="1"/>
    <col min="16" max="16" width="10.00390625" style="0" customWidth="1"/>
    <col min="17" max="17" width="9.28125" style="0" customWidth="1"/>
    <col min="18" max="18" width="8.57421875" style="0" customWidth="1"/>
    <col min="19" max="19" width="11.7109375" style="0" customWidth="1"/>
    <col min="21" max="21" width="2.57421875" style="0" customWidth="1"/>
  </cols>
  <sheetData>
    <row r="1" spans="1:21" ht="15" customHeight="1">
      <c r="A1" s="62"/>
      <c r="B1" s="62"/>
      <c r="C1" s="62"/>
      <c r="D1" s="62"/>
      <c r="E1" s="63"/>
      <c r="F1" s="74" t="s">
        <v>65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3.5" customHeight="1">
      <c r="A2" s="215" t="s">
        <v>73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7"/>
    </row>
    <row r="3" spans="1:21" ht="20.25" customHeight="1">
      <c r="A3" s="65" t="s">
        <v>43</v>
      </c>
      <c r="B3" s="66" t="s">
        <v>143</v>
      </c>
      <c r="C3" s="73" t="s">
        <v>127</v>
      </c>
      <c r="D3" s="73" t="s">
        <v>126</v>
      </c>
      <c r="E3" s="73" t="s">
        <v>142</v>
      </c>
      <c r="F3" s="73" t="s">
        <v>128</v>
      </c>
      <c r="G3" s="73" t="s">
        <v>129</v>
      </c>
      <c r="H3" s="73" t="s">
        <v>130</v>
      </c>
      <c r="I3" s="73" t="s">
        <v>131</v>
      </c>
      <c r="J3" s="73" t="s">
        <v>133</v>
      </c>
      <c r="K3" s="73" t="s">
        <v>132</v>
      </c>
      <c r="L3" s="73" t="s">
        <v>134</v>
      </c>
      <c r="M3" s="73" t="s">
        <v>135</v>
      </c>
      <c r="N3" s="73" t="s">
        <v>80</v>
      </c>
      <c r="O3" s="73" t="s">
        <v>137</v>
      </c>
      <c r="P3" s="73" t="s">
        <v>138</v>
      </c>
      <c r="Q3" s="73" t="s">
        <v>139</v>
      </c>
      <c r="R3" s="73" t="s">
        <v>140</v>
      </c>
      <c r="S3" s="73" t="s">
        <v>141</v>
      </c>
      <c r="T3" s="233" t="s">
        <v>49</v>
      </c>
      <c r="U3" s="210"/>
    </row>
    <row r="4" spans="1:21" ht="22.5" customHeight="1">
      <c r="A4" s="68" t="s">
        <v>153</v>
      </c>
      <c r="B4" s="81">
        <v>200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211" t="s">
        <v>233</v>
      </c>
      <c r="U4" s="212"/>
    </row>
    <row r="5" spans="1:21" ht="12.75">
      <c r="A5" s="69"/>
      <c r="B5" s="76"/>
      <c r="C5" s="85">
        <v>10.7</v>
      </c>
      <c r="D5" s="128">
        <v>7.2</v>
      </c>
      <c r="E5" s="85">
        <v>12.4</v>
      </c>
      <c r="F5" s="85">
        <v>149</v>
      </c>
      <c r="G5" s="85">
        <v>123.6</v>
      </c>
      <c r="H5" s="85">
        <v>102.3</v>
      </c>
      <c r="I5" s="85">
        <v>28.9</v>
      </c>
      <c r="J5" s="85">
        <v>0.8</v>
      </c>
      <c r="K5" s="85">
        <v>39.5</v>
      </c>
      <c r="L5" s="85">
        <v>0.001</v>
      </c>
      <c r="M5" s="85">
        <v>0.0001</v>
      </c>
      <c r="N5" s="85">
        <v>0.002</v>
      </c>
      <c r="O5" s="85">
        <v>0.08</v>
      </c>
      <c r="P5" s="85">
        <v>0.25</v>
      </c>
      <c r="Q5" s="85">
        <v>148.8</v>
      </c>
      <c r="R5" s="85">
        <v>0.15</v>
      </c>
      <c r="S5" s="85">
        <v>1.6</v>
      </c>
      <c r="T5" s="213"/>
      <c r="U5" s="214"/>
    </row>
    <row r="6" spans="1:21" ht="15" customHeight="1">
      <c r="A6" s="68" t="s">
        <v>33</v>
      </c>
      <c r="B6" s="70">
        <v>200</v>
      </c>
      <c r="C6" s="85"/>
      <c r="D6" s="128"/>
      <c r="E6" s="128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11">
        <v>693</v>
      </c>
      <c r="U6" s="212"/>
    </row>
    <row r="7" spans="1:21" ht="15" customHeight="1">
      <c r="A7" s="65"/>
      <c r="B7" s="79"/>
      <c r="C7" s="85">
        <v>2.4</v>
      </c>
      <c r="D7" s="128">
        <v>2.53</v>
      </c>
      <c r="E7" s="85">
        <v>13.86</v>
      </c>
      <c r="F7" s="85">
        <v>117.2</v>
      </c>
      <c r="G7" s="85">
        <v>128.8</v>
      </c>
      <c r="H7" s="85">
        <v>68.88</v>
      </c>
      <c r="I7" s="85">
        <v>94.4</v>
      </c>
      <c r="J7" s="85">
        <v>1</v>
      </c>
      <c r="K7" s="85">
        <v>32.22</v>
      </c>
      <c r="L7" s="85">
        <v>0.022</v>
      </c>
      <c r="M7" s="85">
        <v>0.00033</v>
      </c>
      <c r="N7" s="85">
        <v>0.33</v>
      </c>
      <c r="O7" s="85">
        <v>0.3</v>
      </c>
      <c r="P7" s="85">
        <v>0.22</v>
      </c>
      <c r="Q7" s="85">
        <v>138.88</v>
      </c>
      <c r="R7" s="85">
        <v>1.66</v>
      </c>
      <c r="S7" s="85">
        <v>1</v>
      </c>
      <c r="T7" s="213"/>
      <c r="U7" s="214"/>
    </row>
    <row r="8" spans="1:21" ht="15" customHeight="1">
      <c r="A8" s="103" t="s">
        <v>150</v>
      </c>
      <c r="B8" s="70"/>
      <c r="C8" s="89"/>
      <c r="D8" s="89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211">
        <v>337</v>
      </c>
      <c r="U8" s="212"/>
    </row>
    <row r="9" spans="1:21" ht="15" customHeight="1">
      <c r="A9" s="104"/>
      <c r="B9" s="78">
        <v>40</v>
      </c>
      <c r="C9" s="89">
        <v>10.9</v>
      </c>
      <c r="D9" s="89">
        <v>4.6</v>
      </c>
      <c r="E9" s="83">
        <v>0.28</v>
      </c>
      <c r="F9" s="83">
        <v>62.48</v>
      </c>
      <c r="G9" s="83">
        <v>102.2</v>
      </c>
      <c r="H9" s="83">
        <v>107.56</v>
      </c>
      <c r="I9" s="83">
        <v>4.8</v>
      </c>
      <c r="J9" s="83">
        <v>1.01</v>
      </c>
      <c r="K9" s="83">
        <v>56.5</v>
      </c>
      <c r="L9" s="83">
        <v>0.0008</v>
      </c>
      <c r="M9" s="83">
        <v>0.001</v>
      </c>
      <c r="N9" s="83">
        <v>0.03</v>
      </c>
      <c r="O9" s="83">
        <v>0.028</v>
      </c>
      <c r="P9" s="83">
        <v>0.17</v>
      </c>
      <c r="Q9" s="83">
        <v>77</v>
      </c>
      <c r="R9" s="83">
        <v>0.5</v>
      </c>
      <c r="S9" s="83"/>
      <c r="T9" s="213"/>
      <c r="U9" s="214"/>
    </row>
    <row r="10" spans="1:21" ht="15" customHeight="1">
      <c r="A10" s="103" t="s">
        <v>12</v>
      </c>
      <c r="B10" s="70"/>
      <c r="C10" s="89"/>
      <c r="D10" s="83"/>
      <c r="E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211" t="s">
        <v>224</v>
      </c>
      <c r="U10" s="218"/>
    </row>
    <row r="11" spans="1:21" ht="15" customHeight="1">
      <c r="A11" s="104"/>
      <c r="B11" s="78">
        <v>62</v>
      </c>
      <c r="C11" s="128">
        <v>3.9</v>
      </c>
      <c r="D11" s="85">
        <v>0.45</v>
      </c>
      <c r="E11" s="85">
        <v>28.47</v>
      </c>
      <c r="F11" s="85">
        <v>73.5</v>
      </c>
      <c r="G11" s="85">
        <v>64.6</v>
      </c>
      <c r="H11" s="85">
        <v>66.6</v>
      </c>
      <c r="I11" s="85">
        <v>0.51</v>
      </c>
      <c r="J11" s="85">
        <v>1.86</v>
      </c>
      <c r="K11" s="85">
        <v>72.8</v>
      </c>
      <c r="L11" s="85">
        <v>0.002</v>
      </c>
      <c r="M11" s="85"/>
      <c r="N11" s="85"/>
      <c r="O11" s="85">
        <v>0.2</v>
      </c>
      <c r="P11" s="85"/>
      <c r="Q11" s="85"/>
      <c r="R11" s="85"/>
      <c r="S11" s="85">
        <v>0.1</v>
      </c>
      <c r="T11" s="219"/>
      <c r="U11" s="220"/>
    </row>
    <row r="12" spans="1:21" ht="15" customHeight="1">
      <c r="A12" s="87" t="s">
        <v>13</v>
      </c>
      <c r="B12" s="70"/>
      <c r="C12" s="89"/>
      <c r="D12" s="83"/>
      <c r="E12" s="83"/>
      <c r="F12" s="83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211" t="s">
        <v>224</v>
      </c>
      <c r="U12" s="218"/>
    </row>
    <row r="13" spans="1:21" ht="15" customHeight="1">
      <c r="A13" s="87"/>
      <c r="B13" s="76">
        <v>33</v>
      </c>
      <c r="C13" s="128">
        <v>1.75</v>
      </c>
      <c r="D13" s="85">
        <v>0.32</v>
      </c>
      <c r="E13" s="85">
        <v>19.04</v>
      </c>
      <c r="F13" s="85">
        <v>65.3</v>
      </c>
      <c r="G13" s="85">
        <v>33.6</v>
      </c>
      <c r="H13" s="85">
        <v>52.8</v>
      </c>
      <c r="I13" s="85">
        <v>14.6</v>
      </c>
      <c r="J13" s="85">
        <v>1.18</v>
      </c>
      <c r="K13" s="85">
        <v>29.9</v>
      </c>
      <c r="L13" s="85">
        <v>0.001</v>
      </c>
      <c r="M13" s="85">
        <v>6E-05</v>
      </c>
      <c r="N13" s="85">
        <v>0.13</v>
      </c>
      <c r="O13" s="85">
        <v>0.16</v>
      </c>
      <c r="P13" s="85">
        <v>0.012</v>
      </c>
      <c r="Q13" s="85"/>
      <c r="R13" s="85"/>
      <c r="S13" s="85">
        <v>0.14</v>
      </c>
      <c r="T13" s="219"/>
      <c r="U13" s="220"/>
    </row>
    <row r="14" spans="1:21" ht="13.5" customHeight="1">
      <c r="A14" s="64" t="s">
        <v>45</v>
      </c>
      <c r="B14" s="75">
        <f>SUM(B4+B6+B9+B11+B13)</f>
        <v>535</v>
      </c>
      <c r="C14" s="71">
        <f>SUM(C5+C7+C9+C11+C13)</f>
        <v>29.65</v>
      </c>
      <c r="D14" s="71">
        <f aca="true" t="shared" si="0" ref="D14:S14">SUM(D5+D7+D9+D11+D13)</f>
        <v>15.1</v>
      </c>
      <c r="E14" s="71">
        <f t="shared" si="0"/>
        <v>74.05</v>
      </c>
      <c r="F14" s="71">
        <f t="shared" si="0"/>
        <v>467.48</v>
      </c>
      <c r="G14" s="71">
        <f t="shared" si="0"/>
        <v>452.80000000000007</v>
      </c>
      <c r="H14" s="71">
        <f t="shared" si="0"/>
        <v>398.14000000000004</v>
      </c>
      <c r="I14" s="71">
        <f>SUM(I5+I7+I9+I11+I13)</f>
        <v>143.21</v>
      </c>
      <c r="J14" s="71">
        <f t="shared" si="0"/>
        <v>5.85</v>
      </c>
      <c r="K14" s="71">
        <f t="shared" si="0"/>
        <v>230.92</v>
      </c>
      <c r="L14" s="71">
        <f t="shared" si="0"/>
        <v>0.026799999999999997</v>
      </c>
      <c r="M14" s="71">
        <f t="shared" si="0"/>
        <v>0.00149</v>
      </c>
      <c r="N14" s="71">
        <f t="shared" si="0"/>
        <v>0.492</v>
      </c>
      <c r="O14" s="71">
        <f>SUM(O5+O7+O9+O11+O13)</f>
        <v>0.7680000000000001</v>
      </c>
      <c r="P14" s="71">
        <f t="shared" si="0"/>
        <v>0.652</v>
      </c>
      <c r="Q14" s="71">
        <f t="shared" si="0"/>
        <v>364.68</v>
      </c>
      <c r="R14" s="71">
        <f t="shared" si="0"/>
        <v>2.3099999999999996</v>
      </c>
      <c r="S14" s="71">
        <f t="shared" si="0"/>
        <v>2.8400000000000003</v>
      </c>
      <c r="T14" s="203"/>
      <c r="U14" s="204"/>
    </row>
    <row r="15" spans="1:21" ht="13.5" customHeight="1">
      <c r="A15" s="215" t="s">
        <v>242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9"/>
    </row>
    <row r="16" spans="1:21" ht="13.5" customHeight="1">
      <c r="A16" s="68" t="s">
        <v>102</v>
      </c>
      <c r="B16" s="150">
        <v>200</v>
      </c>
      <c r="C16" s="136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225" t="s">
        <v>224</v>
      </c>
      <c r="U16" s="226"/>
    </row>
    <row r="17" spans="1:21" ht="13.5" customHeight="1">
      <c r="A17" s="146"/>
      <c r="B17" s="144"/>
      <c r="C17" s="85">
        <v>1</v>
      </c>
      <c r="D17" s="85"/>
      <c r="E17" s="85">
        <v>15.4</v>
      </c>
      <c r="F17" s="85">
        <v>137.6</v>
      </c>
      <c r="G17" s="85">
        <v>40</v>
      </c>
      <c r="H17" s="85">
        <v>36</v>
      </c>
      <c r="I17" s="85">
        <v>20</v>
      </c>
      <c r="J17" s="85">
        <v>0.02</v>
      </c>
      <c r="K17" s="85">
        <v>16</v>
      </c>
      <c r="L17" s="85"/>
      <c r="M17" s="85"/>
      <c r="N17" s="85"/>
      <c r="O17" s="85"/>
      <c r="P17" s="85">
        <v>0.06</v>
      </c>
      <c r="Q17" s="85">
        <v>0.026</v>
      </c>
      <c r="R17" s="85"/>
      <c r="S17" s="85">
        <v>14.4</v>
      </c>
      <c r="T17" s="227"/>
      <c r="U17" s="228"/>
    </row>
    <row r="18" spans="1:21" ht="13.5" customHeight="1">
      <c r="A18" s="146" t="s">
        <v>237</v>
      </c>
      <c r="B18" s="145">
        <v>200</v>
      </c>
      <c r="C18" s="136">
        <f>SUM(C17)</f>
        <v>1</v>
      </c>
      <c r="D18" s="136">
        <f aca="true" t="shared" si="1" ref="D18:S18">SUM(D17)</f>
        <v>0</v>
      </c>
      <c r="E18" s="136">
        <f t="shared" si="1"/>
        <v>15.4</v>
      </c>
      <c r="F18" s="136">
        <f t="shared" si="1"/>
        <v>137.6</v>
      </c>
      <c r="G18" s="136">
        <f t="shared" si="1"/>
        <v>40</v>
      </c>
      <c r="H18" s="136">
        <f t="shared" si="1"/>
        <v>36</v>
      </c>
      <c r="I18" s="136">
        <f t="shared" si="1"/>
        <v>20</v>
      </c>
      <c r="J18" s="136">
        <f t="shared" si="1"/>
        <v>0.02</v>
      </c>
      <c r="K18" s="136">
        <f t="shared" si="1"/>
        <v>16</v>
      </c>
      <c r="L18" s="136">
        <f t="shared" si="1"/>
        <v>0</v>
      </c>
      <c r="M18" s="136">
        <f t="shared" si="1"/>
        <v>0</v>
      </c>
      <c r="N18" s="136">
        <f t="shared" si="1"/>
        <v>0</v>
      </c>
      <c r="O18" s="136">
        <f t="shared" si="1"/>
        <v>0</v>
      </c>
      <c r="P18" s="136">
        <f t="shared" si="1"/>
        <v>0.06</v>
      </c>
      <c r="Q18" s="136">
        <f t="shared" si="1"/>
        <v>0.026</v>
      </c>
      <c r="R18" s="136">
        <f t="shared" si="1"/>
        <v>0</v>
      </c>
      <c r="S18" s="136">
        <f t="shared" si="1"/>
        <v>14.4</v>
      </c>
      <c r="T18" s="229"/>
      <c r="U18" s="230"/>
    </row>
    <row r="19" spans="1:21" ht="12.75">
      <c r="A19" s="243" t="s">
        <v>125</v>
      </c>
      <c r="B19" s="244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10"/>
    </row>
    <row r="20" spans="1:21" ht="12.75">
      <c r="A20" s="68" t="s">
        <v>189</v>
      </c>
      <c r="B20" s="107">
        <v>60</v>
      </c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211" t="s">
        <v>228</v>
      </c>
      <c r="U20" s="212"/>
    </row>
    <row r="21" spans="1:21" ht="12.75">
      <c r="A21" s="69"/>
      <c r="B21" s="105"/>
      <c r="C21" s="84">
        <v>3.44</v>
      </c>
      <c r="D21" s="88">
        <v>0.23</v>
      </c>
      <c r="E21" s="84">
        <v>3.5</v>
      </c>
      <c r="F21" s="84">
        <v>27.8</v>
      </c>
      <c r="G21" s="85">
        <v>9.6</v>
      </c>
      <c r="H21" s="85">
        <v>40.24</v>
      </c>
      <c r="I21" s="85">
        <v>91</v>
      </c>
      <c r="J21" s="85">
        <v>0.024</v>
      </c>
      <c r="K21" s="85">
        <v>80.4</v>
      </c>
      <c r="L21" s="85">
        <v>0.024</v>
      </c>
      <c r="M21" s="85"/>
      <c r="N21" s="85">
        <v>0.023</v>
      </c>
      <c r="O21" s="85"/>
      <c r="P21" s="85">
        <v>0.01</v>
      </c>
      <c r="Q21" s="85">
        <v>64.6</v>
      </c>
      <c r="R21" s="85"/>
      <c r="S21" s="85">
        <v>3.7</v>
      </c>
      <c r="T21" s="213"/>
      <c r="U21" s="214"/>
    </row>
    <row r="22" spans="1:21" ht="17.25" customHeight="1">
      <c r="A22" s="65" t="s">
        <v>212</v>
      </c>
      <c r="B22" s="78">
        <v>250</v>
      </c>
      <c r="C22" s="83"/>
      <c r="D22" s="128"/>
      <c r="E22" s="128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211">
        <v>37</v>
      </c>
      <c r="U22" s="212"/>
    </row>
    <row r="23" spans="1:21" ht="15.75" customHeight="1">
      <c r="A23" s="69"/>
      <c r="B23" s="76"/>
      <c r="C23" s="84">
        <v>4.4</v>
      </c>
      <c r="D23" s="88">
        <v>5.62</v>
      </c>
      <c r="E23" s="84">
        <v>11.4</v>
      </c>
      <c r="F23" s="84">
        <v>219.5</v>
      </c>
      <c r="G23" s="85">
        <v>45</v>
      </c>
      <c r="H23" s="85">
        <v>18.25</v>
      </c>
      <c r="I23" s="85">
        <v>3.25</v>
      </c>
      <c r="J23" s="85"/>
      <c r="K23" s="85">
        <v>35</v>
      </c>
      <c r="L23" s="85"/>
      <c r="M23" s="85"/>
      <c r="N23" s="85">
        <v>0.001</v>
      </c>
      <c r="O23" s="85"/>
      <c r="P23" s="85">
        <v>0.013</v>
      </c>
      <c r="Q23" s="85">
        <v>15.75</v>
      </c>
      <c r="R23" s="85">
        <v>1.6</v>
      </c>
      <c r="S23" s="85">
        <v>4.12</v>
      </c>
      <c r="T23" s="213"/>
      <c r="U23" s="214"/>
    </row>
    <row r="24" spans="1:21" ht="20.25" customHeight="1">
      <c r="A24" s="68" t="s">
        <v>213</v>
      </c>
      <c r="B24" s="70">
        <v>200</v>
      </c>
      <c r="C24" s="83"/>
      <c r="D24" s="128"/>
      <c r="E24" s="128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211">
        <v>443</v>
      </c>
      <c r="U24" s="212"/>
    </row>
    <row r="25" spans="1:21" ht="12.75">
      <c r="A25" s="69"/>
      <c r="B25" s="76"/>
      <c r="C25" s="84">
        <v>11.8</v>
      </c>
      <c r="D25" s="88">
        <v>15.5</v>
      </c>
      <c r="E25" s="84">
        <v>4.7</v>
      </c>
      <c r="F25" s="84">
        <v>309.4</v>
      </c>
      <c r="G25" s="85">
        <v>82.87</v>
      </c>
      <c r="H25" s="85">
        <v>99.9</v>
      </c>
      <c r="I25" s="85">
        <v>27</v>
      </c>
      <c r="J25" s="85">
        <v>0.09</v>
      </c>
      <c r="K25" s="85">
        <v>243.7</v>
      </c>
      <c r="L25" s="85">
        <v>0.02</v>
      </c>
      <c r="M25" s="85"/>
      <c r="N25" s="85">
        <v>0.78</v>
      </c>
      <c r="O25" s="85">
        <v>0.002</v>
      </c>
      <c r="P25" s="85">
        <v>0.29</v>
      </c>
      <c r="Q25" s="85">
        <v>118.6</v>
      </c>
      <c r="R25" s="85"/>
      <c r="S25" s="85"/>
      <c r="T25" s="213"/>
      <c r="U25" s="214"/>
    </row>
    <row r="26" spans="1:21" ht="12.75">
      <c r="A26" s="83" t="s">
        <v>103</v>
      </c>
      <c r="B26" s="70">
        <v>200</v>
      </c>
      <c r="C26" s="85"/>
      <c r="D26" s="128"/>
      <c r="E26" s="128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211">
        <v>638</v>
      </c>
      <c r="U26" s="212"/>
    </row>
    <row r="27" spans="1:21" ht="12.75">
      <c r="A27" s="69"/>
      <c r="B27" s="69"/>
      <c r="C27" s="84">
        <v>0.6</v>
      </c>
      <c r="D27" s="84"/>
      <c r="E27" s="84">
        <v>29</v>
      </c>
      <c r="F27" s="84">
        <v>137.1</v>
      </c>
      <c r="G27" s="85"/>
      <c r="H27" s="85"/>
      <c r="I27" s="85"/>
      <c r="J27" s="85"/>
      <c r="K27" s="85">
        <v>242.5</v>
      </c>
      <c r="L27" s="85"/>
      <c r="M27" s="85"/>
      <c r="N27" s="85"/>
      <c r="O27" s="85"/>
      <c r="P27" s="85"/>
      <c r="Q27" s="85"/>
      <c r="R27" s="85"/>
      <c r="S27" s="85">
        <v>8.1</v>
      </c>
      <c r="T27" s="213"/>
      <c r="U27" s="214"/>
    </row>
    <row r="28" spans="1:21" ht="12.75">
      <c r="A28" s="65" t="s">
        <v>12</v>
      </c>
      <c r="B28" s="78">
        <v>62</v>
      </c>
      <c r="C28" s="84"/>
      <c r="D28" s="84"/>
      <c r="E28" s="84"/>
      <c r="F28" s="84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211" t="s">
        <v>224</v>
      </c>
      <c r="U28" s="218"/>
    </row>
    <row r="29" spans="1:21" ht="12.75">
      <c r="A29" s="65"/>
      <c r="B29" s="65"/>
      <c r="C29" s="85">
        <v>3.9</v>
      </c>
      <c r="D29" s="85">
        <v>0.45</v>
      </c>
      <c r="E29" s="85">
        <v>28.47</v>
      </c>
      <c r="F29" s="85">
        <v>73.5</v>
      </c>
      <c r="G29" s="85">
        <v>64.6</v>
      </c>
      <c r="H29" s="85">
        <v>66.6</v>
      </c>
      <c r="I29" s="85">
        <v>0.51</v>
      </c>
      <c r="J29" s="85">
        <v>1.86</v>
      </c>
      <c r="K29" s="85">
        <v>72.8</v>
      </c>
      <c r="L29" s="85">
        <v>0.002</v>
      </c>
      <c r="M29" s="85"/>
      <c r="N29" s="85"/>
      <c r="O29" s="85">
        <v>0.2</v>
      </c>
      <c r="P29" s="85"/>
      <c r="Q29" s="85"/>
      <c r="R29" s="85"/>
      <c r="S29" s="85">
        <v>0.1</v>
      </c>
      <c r="T29" s="219"/>
      <c r="U29" s="220"/>
    </row>
    <row r="30" spans="1:21" ht="12.75">
      <c r="A30" s="68" t="s">
        <v>13</v>
      </c>
      <c r="B30" s="70">
        <v>33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211" t="s">
        <v>224</v>
      </c>
      <c r="U30" s="218"/>
    </row>
    <row r="31" spans="1:21" ht="12.75">
      <c r="A31" s="69"/>
      <c r="B31" s="76"/>
      <c r="C31" s="85">
        <v>1.75</v>
      </c>
      <c r="D31" s="85">
        <v>0.32</v>
      </c>
      <c r="E31" s="85">
        <v>14.04</v>
      </c>
      <c r="F31" s="85">
        <v>65.3</v>
      </c>
      <c r="G31" s="85">
        <v>33.6</v>
      </c>
      <c r="H31" s="85">
        <v>52.8</v>
      </c>
      <c r="I31" s="85">
        <v>14.6</v>
      </c>
      <c r="J31" s="85">
        <v>1.18</v>
      </c>
      <c r="K31" s="85">
        <v>29.9</v>
      </c>
      <c r="L31" s="85">
        <v>0.001</v>
      </c>
      <c r="M31" s="85">
        <v>6E-05</v>
      </c>
      <c r="N31" s="85">
        <v>0.13</v>
      </c>
      <c r="O31" s="85">
        <v>0.16</v>
      </c>
      <c r="P31" s="85">
        <v>0.012</v>
      </c>
      <c r="Q31" s="85"/>
      <c r="R31" s="85"/>
      <c r="S31" s="85">
        <v>0.14</v>
      </c>
      <c r="T31" s="219"/>
      <c r="U31" s="220"/>
    </row>
    <row r="32" spans="1:21" ht="12.75">
      <c r="A32" s="64" t="s">
        <v>66</v>
      </c>
      <c r="B32" s="121">
        <f>SUM(B20+B22+B24+B26+B28+B30)</f>
        <v>805</v>
      </c>
      <c r="C32" s="71">
        <f>SUM(C21+C23+C25+C27+C29+C31)</f>
        <v>25.89</v>
      </c>
      <c r="D32" s="71">
        <f aca="true" t="shared" si="2" ref="D32:S32">SUM(D21+D23+D25+D27+D29+D31)</f>
        <v>22.12</v>
      </c>
      <c r="E32" s="71">
        <f t="shared" si="2"/>
        <v>91.10999999999999</v>
      </c>
      <c r="F32" s="71">
        <f t="shared" si="2"/>
        <v>832.6</v>
      </c>
      <c r="G32" s="71">
        <f t="shared" si="2"/>
        <v>235.67</v>
      </c>
      <c r="H32" s="71">
        <f t="shared" si="2"/>
        <v>277.79</v>
      </c>
      <c r="I32" s="71">
        <f>SUM(I21+I23+I25+I29+I31)</f>
        <v>136.36</v>
      </c>
      <c r="J32" s="71">
        <f t="shared" si="2"/>
        <v>3.154</v>
      </c>
      <c r="K32" s="71">
        <f t="shared" si="2"/>
        <v>704.3</v>
      </c>
      <c r="L32" s="71">
        <f t="shared" si="2"/>
        <v>0.047</v>
      </c>
      <c r="M32" s="71">
        <f t="shared" si="2"/>
        <v>6E-05</v>
      </c>
      <c r="N32" s="71">
        <f t="shared" si="2"/>
        <v>0.934</v>
      </c>
      <c r="O32" s="71">
        <f t="shared" si="2"/>
        <v>0.362</v>
      </c>
      <c r="P32" s="71">
        <f t="shared" si="2"/>
        <v>0.325</v>
      </c>
      <c r="Q32" s="71">
        <f t="shared" si="2"/>
        <v>198.95</v>
      </c>
      <c r="R32" s="71">
        <f t="shared" si="2"/>
        <v>1.6</v>
      </c>
      <c r="S32" s="71">
        <f t="shared" si="2"/>
        <v>16.16</v>
      </c>
      <c r="T32" s="203"/>
      <c r="U32" s="204"/>
    </row>
    <row r="33" spans="1:21" ht="12.75">
      <c r="A33" s="215" t="s">
        <v>46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10"/>
    </row>
    <row r="34" spans="1:21" ht="16.5" customHeight="1">
      <c r="A34" s="106" t="s">
        <v>88</v>
      </c>
      <c r="B34" s="78">
        <v>100</v>
      </c>
      <c r="C34" s="85">
        <v>0.51</v>
      </c>
      <c r="D34" s="128"/>
      <c r="E34" s="85">
        <v>29</v>
      </c>
      <c r="F34" s="85">
        <v>58.4</v>
      </c>
      <c r="G34" s="85">
        <v>16</v>
      </c>
      <c r="H34" s="85">
        <v>11</v>
      </c>
      <c r="I34" s="85">
        <v>15</v>
      </c>
      <c r="J34" s="85">
        <v>1.2</v>
      </c>
      <c r="K34" s="85">
        <v>78</v>
      </c>
      <c r="L34" s="85">
        <v>0.007</v>
      </c>
      <c r="M34" s="85">
        <v>0.0099</v>
      </c>
      <c r="N34" s="85">
        <v>2</v>
      </c>
      <c r="O34" s="85"/>
      <c r="P34" s="85">
        <v>0.01</v>
      </c>
      <c r="Q34" s="85">
        <v>91</v>
      </c>
      <c r="R34" s="85"/>
      <c r="S34" s="85">
        <v>13</v>
      </c>
      <c r="T34" s="205" t="s">
        <v>224</v>
      </c>
      <c r="U34" s="206"/>
    </row>
    <row r="35" spans="1:21" ht="23.25" customHeight="1">
      <c r="A35" s="68" t="s">
        <v>203</v>
      </c>
      <c r="B35" s="70">
        <v>200</v>
      </c>
      <c r="C35" s="85">
        <v>5.6</v>
      </c>
      <c r="D35" s="85">
        <v>5</v>
      </c>
      <c r="E35" s="85">
        <v>12</v>
      </c>
      <c r="F35" s="85">
        <v>201</v>
      </c>
      <c r="G35" s="85">
        <v>208</v>
      </c>
      <c r="H35" s="85">
        <v>182</v>
      </c>
      <c r="I35" s="85">
        <v>18</v>
      </c>
      <c r="J35" s="85">
        <v>0.2</v>
      </c>
      <c r="K35" s="85"/>
      <c r="L35" s="85">
        <v>0.01</v>
      </c>
      <c r="M35" s="85">
        <v>3E-05</v>
      </c>
      <c r="N35" s="85">
        <v>0.003</v>
      </c>
      <c r="O35" s="85"/>
      <c r="P35" s="85">
        <v>0.3</v>
      </c>
      <c r="Q35" s="85">
        <v>61</v>
      </c>
      <c r="R35" s="85">
        <v>0.1</v>
      </c>
      <c r="S35" s="85">
        <v>1.2</v>
      </c>
      <c r="T35" s="205" t="s">
        <v>224</v>
      </c>
      <c r="U35" s="206"/>
    </row>
    <row r="36" spans="1:21" ht="12.75">
      <c r="A36" s="64" t="s">
        <v>47</v>
      </c>
      <c r="B36" s="75">
        <v>300</v>
      </c>
      <c r="C36" s="71">
        <f>SUM(C34+C35)</f>
        <v>6.109999999999999</v>
      </c>
      <c r="D36" s="71">
        <f aca="true" t="shared" si="3" ref="D36:S36">SUM(D34+D35)</f>
        <v>5</v>
      </c>
      <c r="E36" s="71">
        <f t="shared" si="3"/>
        <v>41</v>
      </c>
      <c r="F36" s="71">
        <f t="shared" si="3"/>
        <v>259.4</v>
      </c>
      <c r="G36" s="71">
        <f t="shared" si="3"/>
        <v>224</v>
      </c>
      <c r="H36" s="71">
        <f t="shared" si="3"/>
        <v>193</v>
      </c>
      <c r="I36" s="71">
        <f t="shared" si="3"/>
        <v>33</v>
      </c>
      <c r="J36" s="71">
        <f t="shared" si="3"/>
        <v>1.4</v>
      </c>
      <c r="K36" s="71">
        <f t="shared" si="3"/>
        <v>78</v>
      </c>
      <c r="L36" s="71">
        <f t="shared" si="3"/>
        <v>0.017</v>
      </c>
      <c r="M36" s="71">
        <f t="shared" si="3"/>
        <v>0.009930000000000001</v>
      </c>
      <c r="N36" s="71">
        <f t="shared" si="3"/>
        <v>2.003</v>
      </c>
      <c r="O36" s="71">
        <f t="shared" si="3"/>
        <v>0</v>
      </c>
      <c r="P36" s="71">
        <f t="shared" si="3"/>
        <v>0.31</v>
      </c>
      <c r="Q36" s="71">
        <f t="shared" si="3"/>
        <v>152</v>
      </c>
      <c r="R36" s="71">
        <f t="shared" si="3"/>
        <v>0.1</v>
      </c>
      <c r="S36" s="71">
        <f t="shared" si="3"/>
        <v>14.2</v>
      </c>
      <c r="T36" s="203"/>
      <c r="U36" s="204"/>
    </row>
    <row r="37" spans="1:21" ht="12.75">
      <c r="A37" s="64" t="s">
        <v>48</v>
      </c>
      <c r="B37" s="71"/>
      <c r="C37" s="86">
        <f>SUM(C14+C18+C32+C36)</f>
        <v>62.65</v>
      </c>
      <c r="D37" s="86">
        <f aca="true" t="shared" si="4" ref="D37:S37">SUM(D14+D18+D32+D36)</f>
        <v>42.22</v>
      </c>
      <c r="E37" s="86">
        <f t="shared" si="4"/>
        <v>221.56</v>
      </c>
      <c r="F37" s="86">
        <f t="shared" si="4"/>
        <v>1697.08</v>
      </c>
      <c r="G37" s="86">
        <f t="shared" si="4"/>
        <v>952.47</v>
      </c>
      <c r="H37" s="86">
        <f t="shared" si="4"/>
        <v>904.9300000000001</v>
      </c>
      <c r="I37" s="86">
        <f>SUM(I14+I18+I32+I36)</f>
        <v>332.57000000000005</v>
      </c>
      <c r="J37" s="86">
        <f t="shared" si="4"/>
        <v>10.424</v>
      </c>
      <c r="K37" s="86">
        <f t="shared" si="4"/>
        <v>1029.2199999999998</v>
      </c>
      <c r="L37" s="86">
        <f t="shared" si="4"/>
        <v>0.0908</v>
      </c>
      <c r="M37" s="86">
        <f t="shared" si="4"/>
        <v>0.01148</v>
      </c>
      <c r="N37" s="86">
        <f t="shared" si="4"/>
        <v>3.4290000000000003</v>
      </c>
      <c r="O37" s="86">
        <f t="shared" si="4"/>
        <v>1.1300000000000001</v>
      </c>
      <c r="P37" s="86">
        <f t="shared" si="4"/>
        <v>1.347</v>
      </c>
      <c r="Q37" s="86">
        <f t="shared" si="4"/>
        <v>715.656</v>
      </c>
      <c r="R37" s="86">
        <f t="shared" si="4"/>
        <v>4.01</v>
      </c>
      <c r="S37" s="86">
        <f t="shared" si="4"/>
        <v>47.60000000000001</v>
      </c>
      <c r="T37" s="71"/>
      <c r="U37" s="71"/>
    </row>
  </sheetData>
  <sheetProtection/>
  <mergeCells count="22">
    <mergeCell ref="T36:U36"/>
    <mergeCell ref="T14:U14"/>
    <mergeCell ref="T24:U25"/>
    <mergeCell ref="T26:U27"/>
    <mergeCell ref="T30:U31"/>
    <mergeCell ref="T32:U32"/>
    <mergeCell ref="A2:U2"/>
    <mergeCell ref="T4:U5"/>
    <mergeCell ref="T6:U7"/>
    <mergeCell ref="T3:U3"/>
    <mergeCell ref="T16:U18"/>
    <mergeCell ref="T22:U23"/>
    <mergeCell ref="A19:U19"/>
    <mergeCell ref="T20:U21"/>
    <mergeCell ref="A15:U15"/>
    <mergeCell ref="T8:U9"/>
    <mergeCell ref="T10:U11"/>
    <mergeCell ref="T12:U13"/>
    <mergeCell ref="A33:U33"/>
    <mergeCell ref="T35:U35"/>
    <mergeCell ref="T28:U29"/>
    <mergeCell ref="T34:U3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B1" sqref="B1:N3"/>
    </sheetView>
  </sheetViews>
  <sheetFormatPr defaultColWidth="9.140625" defaultRowHeight="12.75"/>
  <cols>
    <col min="1" max="1" width="13.421875" style="0" customWidth="1"/>
    <col min="2" max="2" width="8.57421875" style="0" customWidth="1"/>
    <col min="3" max="3" width="9.7109375" style="0" customWidth="1"/>
    <col min="4" max="5" width="8.7109375" style="0" customWidth="1"/>
    <col min="6" max="6" width="9.421875" style="0" customWidth="1"/>
    <col min="7" max="7" width="8.57421875" style="0" customWidth="1"/>
    <col min="8" max="8" width="8.28125" style="0" customWidth="1"/>
    <col min="9" max="9" width="8.7109375" style="0" customWidth="1"/>
    <col min="10" max="11" width="9.28125" style="0" customWidth="1"/>
    <col min="13" max="13" width="8.8515625" style="0" customWidth="1"/>
    <col min="14" max="14" width="11.140625" style="0" customWidth="1"/>
    <col min="16" max="16" width="11.421875" style="0" customWidth="1"/>
  </cols>
  <sheetData>
    <row r="1" spans="2:14" ht="12.75">
      <c r="B1" s="260" t="s">
        <v>283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2:14" ht="12.75"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2:14" ht="10.5" customHeight="1"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</row>
    <row r="4" spans="1:16" ht="29.25" customHeight="1">
      <c r="A4" s="41"/>
      <c r="B4" s="41" t="s">
        <v>2</v>
      </c>
      <c r="C4" s="41" t="s">
        <v>3</v>
      </c>
      <c r="D4" s="41" t="s">
        <v>4</v>
      </c>
      <c r="E4" s="41" t="s">
        <v>5</v>
      </c>
      <c r="F4" s="42" t="s">
        <v>6</v>
      </c>
      <c r="G4" s="41" t="s">
        <v>7</v>
      </c>
      <c r="H4" s="43" t="s">
        <v>8</v>
      </c>
      <c r="I4" s="41" t="s">
        <v>9</v>
      </c>
      <c r="J4" s="41" t="s">
        <v>10</v>
      </c>
      <c r="K4" s="41" t="s">
        <v>11</v>
      </c>
      <c r="L4" s="41" t="s">
        <v>40</v>
      </c>
      <c r="M4" s="41" t="s">
        <v>41</v>
      </c>
      <c r="N4" s="44" t="s">
        <v>173</v>
      </c>
      <c r="O4" s="44" t="s">
        <v>112</v>
      </c>
      <c r="P4" s="41" t="s">
        <v>54</v>
      </c>
    </row>
    <row r="5" spans="1:16" ht="12.75">
      <c r="A5" s="41" t="s">
        <v>42</v>
      </c>
      <c r="B5" s="37"/>
      <c r="C5" s="38"/>
      <c r="D5" s="39"/>
      <c r="E5" s="38"/>
      <c r="F5" s="39"/>
      <c r="G5" s="38"/>
      <c r="H5" s="39"/>
      <c r="I5" s="38"/>
      <c r="J5" s="37"/>
      <c r="K5" s="38"/>
      <c r="L5" s="38"/>
      <c r="M5" s="38"/>
      <c r="N5" s="39"/>
      <c r="O5" s="40">
        <v>0.2</v>
      </c>
      <c r="P5" s="38"/>
    </row>
    <row r="6" spans="1:16" ht="12.75">
      <c r="A6" s="45" t="s">
        <v>55</v>
      </c>
      <c r="B6" s="46">
        <f>SUM(день1!C14)</f>
        <v>22.849999999999998</v>
      </c>
      <c r="C6" s="47">
        <f>SUM(день2!C14)</f>
        <v>23.369999999999997</v>
      </c>
      <c r="D6" s="48">
        <f>SUM(день3!C14)</f>
        <v>28.35</v>
      </c>
      <c r="E6" s="47">
        <f>SUM(день4!C14)</f>
        <v>22.03</v>
      </c>
      <c r="F6" s="48">
        <f>SUM(день5!C14)</f>
        <v>16.549999999999997</v>
      </c>
      <c r="G6" s="47">
        <f>SUM(день6!C14)</f>
        <v>36.47</v>
      </c>
      <c r="H6" s="48">
        <f>SUM(день7!C14)</f>
        <v>24.47</v>
      </c>
      <c r="I6" s="47">
        <f>SUM(день8!C14)</f>
        <v>16.33</v>
      </c>
      <c r="J6" s="48">
        <f>SUM(день9!C14)</f>
        <v>25.549999999999997</v>
      </c>
      <c r="K6" s="47">
        <f>SUM(день10!C14)</f>
        <v>18.27</v>
      </c>
      <c r="L6" s="47">
        <f>SUM(день11!C14)</f>
        <v>18.53</v>
      </c>
      <c r="M6" s="47">
        <f>SUM(день12!C14)</f>
        <v>29.65</v>
      </c>
      <c r="N6" s="48">
        <f>SUM(B6:M6)/12</f>
        <v>23.535</v>
      </c>
      <c r="O6" s="38"/>
      <c r="P6" s="49"/>
    </row>
    <row r="7" spans="1:16" ht="12.75">
      <c r="A7" s="38" t="s">
        <v>56</v>
      </c>
      <c r="B7" s="50">
        <f>SUM(день1!D14)</f>
        <v>26.72</v>
      </c>
      <c r="C7" s="51">
        <f>SUM(день2!D14)</f>
        <v>41.81</v>
      </c>
      <c r="D7" s="50">
        <f>SUM(день3!D14)</f>
        <v>16.099999999999998</v>
      </c>
      <c r="E7" s="51">
        <f>SUM(день4!D14)</f>
        <v>26.8</v>
      </c>
      <c r="F7" s="50">
        <f>SUM(день5!D14)</f>
        <v>35.21</v>
      </c>
      <c r="G7" s="51">
        <f>SUM(день6!D14)</f>
        <v>21.7</v>
      </c>
      <c r="H7" s="50">
        <f>SUM(день7!D14)</f>
        <v>26.12</v>
      </c>
      <c r="I7" s="51">
        <f>SUM(день8!D14)</f>
        <v>36.81</v>
      </c>
      <c r="J7" s="50">
        <f>SUM(день9!D14)</f>
        <v>12.77</v>
      </c>
      <c r="K7" s="51">
        <f>SUM(день10!D14)</f>
        <v>17.919999999999998</v>
      </c>
      <c r="L7" s="47">
        <f>SUM(день11!D14)</f>
        <v>55.01</v>
      </c>
      <c r="M7" s="47">
        <f>SUM(день12!D14)</f>
        <v>15.1</v>
      </c>
      <c r="N7" s="48">
        <f aca="true" t="shared" si="0" ref="N7:N29">SUM(B7:M7)/12</f>
        <v>27.6725</v>
      </c>
      <c r="O7" s="45"/>
      <c r="P7" s="49"/>
    </row>
    <row r="8" spans="1:16" ht="12.75">
      <c r="A8" s="38" t="s">
        <v>57</v>
      </c>
      <c r="B8" s="46">
        <f>SUM(день1!E14)</f>
        <v>74.31</v>
      </c>
      <c r="C8" s="47">
        <f>SUM(день2!E14)</f>
        <v>66.69999999999999</v>
      </c>
      <c r="D8" s="48">
        <f>SUM(день3!E14)</f>
        <v>82.65</v>
      </c>
      <c r="E8" s="47">
        <f>SUM(день4!E14)</f>
        <v>75.58</v>
      </c>
      <c r="F8" s="48">
        <f>SUM(день5!E14)</f>
        <v>72.10999999999999</v>
      </c>
      <c r="G8" s="47">
        <f>SUM(день6!E14)</f>
        <v>71.65</v>
      </c>
      <c r="H8" s="48">
        <f>SUM(день7!E14)</f>
        <v>74.14</v>
      </c>
      <c r="I8" s="47">
        <f>SUM(день8!E14)</f>
        <v>77.77000000000001</v>
      </c>
      <c r="J8" s="48">
        <f>SUM(день9!E14)</f>
        <v>73.75999999999999</v>
      </c>
      <c r="K8" s="47">
        <f>SUM(день10!E14)</f>
        <v>74.35</v>
      </c>
      <c r="L8" s="47">
        <f>SUM(день11!E14)</f>
        <v>70.37</v>
      </c>
      <c r="M8" s="47">
        <f>SUM(день12!E14)</f>
        <v>74.05</v>
      </c>
      <c r="N8" s="48">
        <f t="shared" si="0"/>
        <v>73.95333333333333</v>
      </c>
      <c r="O8" s="38"/>
      <c r="P8" s="49"/>
    </row>
    <row r="9" spans="1:16" ht="12.75">
      <c r="A9" s="38" t="s">
        <v>58</v>
      </c>
      <c r="B9" s="47">
        <f>SUM(день1!F14)</f>
        <v>553.3</v>
      </c>
      <c r="C9" s="92">
        <f>SUM(день2!F14)</f>
        <v>625.48</v>
      </c>
      <c r="D9" s="48">
        <f>SUM(день3!F14)</f>
        <v>478.28000000000003</v>
      </c>
      <c r="E9" s="47">
        <f>SUM(день4!F14)</f>
        <v>483.1</v>
      </c>
      <c r="F9" s="48">
        <f>SUM(день5!F14)</f>
        <v>452.54</v>
      </c>
      <c r="G9" s="47">
        <f>SUM(день6!F14)</f>
        <v>642.5799999999999</v>
      </c>
      <c r="H9" s="91">
        <f>SUM(день7!F14)</f>
        <v>453.88</v>
      </c>
      <c r="I9" s="92">
        <f>SUM(день8!F14)</f>
        <v>560.1999999999999</v>
      </c>
      <c r="J9" s="91">
        <f>SUM(день9!F14)</f>
        <v>396.03000000000003</v>
      </c>
      <c r="K9" s="92">
        <f>SUM(день10!F14)</f>
        <v>486.24</v>
      </c>
      <c r="L9" s="92">
        <f>SUM(день11!F14)</f>
        <v>605</v>
      </c>
      <c r="M9" s="92">
        <f>SUM(день12!F14)</f>
        <v>467.48</v>
      </c>
      <c r="N9" s="48">
        <f t="shared" si="0"/>
        <v>517.0091666666666</v>
      </c>
      <c r="O9" s="38">
        <v>517</v>
      </c>
      <c r="P9" s="149">
        <f>SUM(N9)/O9*100</f>
        <v>100.00177304964537</v>
      </c>
    </row>
    <row r="10" spans="1:16" ht="12.75">
      <c r="A10" s="41" t="s">
        <v>235</v>
      </c>
      <c r="B10" s="46"/>
      <c r="C10" s="92"/>
      <c r="D10" s="48"/>
      <c r="E10" s="47"/>
      <c r="F10" s="48"/>
      <c r="G10" s="47"/>
      <c r="H10" s="91"/>
      <c r="I10" s="92"/>
      <c r="J10" s="91"/>
      <c r="K10" s="92"/>
      <c r="L10" s="92"/>
      <c r="M10" s="92"/>
      <c r="N10" s="48">
        <f t="shared" si="0"/>
        <v>0</v>
      </c>
      <c r="O10" s="40">
        <v>0.05</v>
      </c>
      <c r="P10" s="149"/>
    </row>
    <row r="11" spans="1:16" ht="12.75">
      <c r="A11" s="45" t="s">
        <v>55</v>
      </c>
      <c r="B11" s="46">
        <f>SUM(день1!C18)</f>
        <v>1.4</v>
      </c>
      <c r="C11" s="92">
        <f>SUM(день2!C18)</f>
        <v>1.6</v>
      </c>
      <c r="D11" s="48">
        <f>SUM(день3!C18)</f>
        <v>1.6</v>
      </c>
      <c r="E11" s="47">
        <f>SUM(день4!C18)</f>
        <v>0.8</v>
      </c>
      <c r="F11" s="48">
        <f>SUM(день5!C18)</f>
        <v>0.96</v>
      </c>
      <c r="G11" s="47">
        <f>SUM(день6!C18)</f>
        <v>1.6</v>
      </c>
      <c r="H11" s="91">
        <f>SUM(день7!C18)</f>
        <v>1.4</v>
      </c>
      <c r="I11" s="92">
        <f>SUM(день8!C18)</f>
        <v>0.75</v>
      </c>
      <c r="J11" s="91">
        <f>SUM(день9!C18)</f>
        <v>0.96</v>
      </c>
      <c r="K11" s="92">
        <f>SUM(день10!C18)</f>
        <v>0.53</v>
      </c>
      <c r="L11" s="92">
        <f>SUM(день11!C18)</f>
        <v>0.5</v>
      </c>
      <c r="M11" s="92">
        <f>SUM(день12!C18)</f>
        <v>1</v>
      </c>
      <c r="N11" s="48">
        <f t="shared" si="0"/>
        <v>1.0916666666666666</v>
      </c>
      <c r="O11" s="38"/>
      <c r="P11" s="149"/>
    </row>
    <row r="12" spans="1:16" ht="12.75">
      <c r="A12" s="38" t="s">
        <v>56</v>
      </c>
      <c r="B12" s="46">
        <f>SUM(день1!D18)</f>
        <v>0.2</v>
      </c>
      <c r="C12" s="92">
        <f>SUM(день2!D18)</f>
        <v>0</v>
      </c>
      <c r="D12" s="48">
        <f>SUM(день3!D18)</f>
        <v>0</v>
      </c>
      <c r="E12" s="47">
        <f>SUM(день4!D18)</f>
        <v>0</v>
      </c>
      <c r="F12" s="48">
        <f>SUM(день5!D18)</f>
        <v>0</v>
      </c>
      <c r="G12" s="47">
        <f>SUM(день6!D18)</f>
        <v>0</v>
      </c>
      <c r="H12" s="91">
        <f>SUM(день7!D18)</f>
        <v>0.2</v>
      </c>
      <c r="I12" s="92">
        <f>SUM(день8!D18)</f>
        <v>0.15</v>
      </c>
      <c r="J12" s="91">
        <f>SUM(день9!D18)</f>
        <v>0</v>
      </c>
      <c r="K12" s="92">
        <f>SUM(день10!D18)</f>
        <v>0</v>
      </c>
      <c r="L12" s="92">
        <f>SUM(день11!D18)</f>
        <v>0</v>
      </c>
      <c r="M12" s="92">
        <f>SUM(день12!D18)</f>
        <v>0</v>
      </c>
      <c r="N12" s="48">
        <f t="shared" si="0"/>
        <v>0.04583333333333334</v>
      </c>
      <c r="O12" s="38"/>
      <c r="P12" s="149"/>
    </row>
    <row r="13" spans="1:16" ht="12.75">
      <c r="A13" s="38" t="s">
        <v>57</v>
      </c>
      <c r="B13" s="46">
        <f>SUM(день1!E18)</f>
        <v>13.2</v>
      </c>
      <c r="C13" s="92">
        <f>SUM(день2!E18)</f>
        <v>22</v>
      </c>
      <c r="D13" s="48">
        <f>SUM(день3!E18)</f>
        <v>32</v>
      </c>
      <c r="E13" s="47">
        <f>SUM(день4!E18)</f>
        <v>22</v>
      </c>
      <c r="F13" s="48">
        <f>SUM(день5!E18)</f>
        <v>19.2</v>
      </c>
      <c r="G13" s="47">
        <f>SUM(день6!E18)</f>
        <v>32</v>
      </c>
      <c r="H13" s="91">
        <f>SUM(день7!E18)</f>
        <v>13.2</v>
      </c>
      <c r="I13" s="92">
        <f>SUM(день8!E18)</f>
        <v>9.6</v>
      </c>
      <c r="J13" s="91">
        <f>SUM(день9!E18)</f>
        <v>19.2</v>
      </c>
      <c r="K13" s="92">
        <f>SUM(день10!E18)</f>
        <v>26.4</v>
      </c>
      <c r="L13" s="92">
        <f>SUM(день11!E18)</f>
        <v>37</v>
      </c>
      <c r="M13" s="92">
        <f>SUM(день12!E18)</f>
        <v>15.4</v>
      </c>
      <c r="N13" s="48">
        <f t="shared" si="0"/>
        <v>21.766666666666666</v>
      </c>
      <c r="O13" s="38"/>
      <c r="P13" s="149"/>
    </row>
    <row r="14" spans="1:16" ht="12.75">
      <c r="A14" s="38" t="s">
        <v>58</v>
      </c>
      <c r="B14" s="46">
        <f>SUM(день1!F18)</f>
        <v>127</v>
      </c>
      <c r="C14" s="92">
        <f>SUM(день2!F18)</f>
        <v>128</v>
      </c>
      <c r="D14" s="48">
        <f>SUM(день3!F18)</f>
        <v>128</v>
      </c>
      <c r="E14" s="47">
        <f>SUM(день4!F18)</f>
        <v>105</v>
      </c>
      <c r="F14" s="48">
        <f>SUM(день5!F18)</f>
        <v>142</v>
      </c>
      <c r="G14" s="47">
        <f>SUM(день6!F18)</f>
        <v>128</v>
      </c>
      <c r="H14" s="91">
        <f>SUM(день7!F18)</f>
        <v>127.4</v>
      </c>
      <c r="I14" s="92">
        <f>SUM(день8!F18)</f>
        <v>94</v>
      </c>
      <c r="J14" s="91">
        <f>SUM(день9!F18)</f>
        <v>142</v>
      </c>
      <c r="K14" s="92">
        <f>SUM(день10!F18)</f>
        <v>142</v>
      </c>
      <c r="L14" s="92">
        <f>SUM(день11!F18)</f>
        <v>147</v>
      </c>
      <c r="M14" s="92">
        <f>SUM(день12!F18)</f>
        <v>137.6</v>
      </c>
      <c r="N14" s="48">
        <f t="shared" si="0"/>
        <v>129</v>
      </c>
      <c r="O14" s="38">
        <v>129</v>
      </c>
      <c r="P14" s="149">
        <f>SUM(N14)/O14*100</f>
        <v>100</v>
      </c>
    </row>
    <row r="15" spans="1:16" ht="12.75">
      <c r="A15" s="41" t="s">
        <v>59</v>
      </c>
      <c r="B15" s="46"/>
      <c r="C15" s="47"/>
      <c r="D15" s="48"/>
      <c r="E15" s="47"/>
      <c r="F15" s="48"/>
      <c r="G15" s="47"/>
      <c r="H15" s="48"/>
      <c r="I15" s="47"/>
      <c r="J15" s="48"/>
      <c r="K15" s="47"/>
      <c r="L15" s="47"/>
      <c r="M15" s="47"/>
      <c r="N15" s="48">
        <f t="shared" si="0"/>
        <v>0</v>
      </c>
      <c r="O15" s="40">
        <v>0.35</v>
      </c>
      <c r="P15" s="149"/>
    </row>
    <row r="16" spans="1:16" ht="12.75">
      <c r="A16" s="45" t="s">
        <v>55</v>
      </c>
      <c r="B16" s="50">
        <f>SUM(день1!C34)</f>
        <v>34.81</v>
      </c>
      <c r="C16" s="51">
        <f>SUM(день2!C35)</f>
        <v>34.870000000000005</v>
      </c>
      <c r="D16" s="50">
        <f>SUM(день3!C32)</f>
        <v>22.349999999999998</v>
      </c>
      <c r="E16" s="51">
        <f>SUM(день4!C34)</f>
        <v>31.25</v>
      </c>
      <c r="F16" s="50">
        <f>SUM(день5!C34)</f>
        <v>35.49</v>
      </c>
      <c r="G16" s="51">
        <f>SUM(день6!C34)</f>
        <v>32.089999999999996</v>
      </c>
      <c r="H16" s="50">
        <f>SUM(день7!C34)</f>
        <v>27.46</v>
      </c>
      <c r="I16" s="51">
        <f>SUM(день8!C34)</f>
        <v>34.44</v>
      </c>
      <c r="J16" s="50">
        <f>SUM(день9!C34)</f>
        <v>30.099999999999998</v>
      </c>
      <c r="K16" s="51">
        <f>SUM(день10!C32)</f>
        <v>25.11</v>
      </c>
      <c r="L16" s="47">
        <f>SUM(день11!C34)</f>
        <v>31.41</v>
      </c>
      <c r="M16" s="47">
        <f>SUM(день12!C32)</f>
        <v>25.89</v>
      </c>
      <c r="N16" s="48">
        <f t="shared" si="0"/>
        <v>30.43916666666667</v>
      </c>
      <c r="O16" s="45"/>
      <c r="P16" s="149"/>
    </row>
    <row r="17" spans="1:16" ht="12.75">
      <c r="A17" s="38" t="s">
        <v>56</v>
      </c>
      <c r="B17" s="47">
        <f>SUM(день1!D34)</f>
        <v>23.41</v>
      </c>
      <c r="C17" s="47">
        <f>SUM(день2!D35)</f>
        <v>31.74</v>
      </c>
      <c r="D17" s="48">
        <f>SUM(день3!D32)</f>
        <v>24.669999999999998</v>
      </c>
      <c r="E17" s="47">
        <f>SUM(день4!D34)</f>
        <v>33.52</v>
      </c>
      <c r="F17" s="48">
        <f>SUM(день5!D34)</f>
        <v>38.82</v>
      </c>
      <c r="G17" s="47">
        <f>SUM(день6!D34)</f>
        <v>40.150000000000006</v>
      </c>
      <c r="H17" s="48">
        <f>SUM(день7!D34)</f>
        <v>23.7</v>
      </c>
      <c r="I17" s="47">
        <f>SUM(день8!D34)</f>
        <v>28.94</v>
      </c>
      <c r="J17" s="48">
        <f>SUM(день9!D34)</f>
        <v>29.159999999999997</v>
      </c>
      <c r="K17" s="47">
        <f>SUM(день10!D32)</f>
        <v>34.57</v>
      </c>
      <c r="L17" s="47">
        <f>SUM(день11!D34)</f>
        <v>28.220000000000002</v>
      </c>
      <c r="M17" s="47">
        <f>SUM(день12!D32)</f>
        <v>22.12</v>
      </c>
      <c r="N17" s="48">
        <f t="shared" si="0"/>
        <v>29.918333333333337</v>
      </c>
      <c r="O17" s="38"/>
      <c r="P17" s="149"/>
    </row>
    <row r="18" spans="1:16" ht="12.75">
      <c r="A18" s="38" t="s">
        <v>57</v>
      </c>
      <c r="B18" s="50">
        <f>SUM(день1!E34)</f>
        <v>99.21000000000001</v>
      </c>
      <c r="C18" s="51">
        <f>SUM(день2!E35)</f>
        <v>110.57</v>
      </c>
      <c r="D18" s="50">
        <f>SUM(день3!E32)</f>
        <v>83.56</v>
      </c>
      <c r="E18" s="51">
        <f>SUM(день4!E34)</f>
        <v>102.46000000000001</v>
      </c>
      <c r="F18" s="50">
        <f>SUM(день5!E34)</f>
        <v>125.25</v>
      </c>
      <c r="G18" s="51">
        <f>SUM(день6!E34)</f>
        <v>116.28</v>
      </c>
      <c r="H18" s="50">
        <f>SUM(день7!E34)</f>
        <v>88.31</v>
      </c>
      <c r="I18" s="51">
        <f>SUM(день8!E34)</f>
        <v>99.57999999999998</v>
      </c>
      <c r="J18" s="50">
        <f>SUM(день9!E34)</f>
        <v>115.45999999999998</v>
      </c>
      <c r="K18" s="51">
        <f>SUM(день10!E32)</f>
        <v>94.81</v>
      </c>
      <c r="L18" s="47">
        <f>SUM(день11!E34)</f>
        <v>104.00999999999999</v>
      </c>
      <c r="M18" s="47">
        <f>SUM(день12!E32)</f>
        <v>91.10999999999999</v>
      </c>
      <c r="N18" s="48">
        <f t="shared" si="0"/>
        <v>102.55083333333333</v>
      </c>
      <c r="O18" s="45"/>
      <c r="P18" s="149"/>
    </row>
    <row r="19" spans="1:16" ht="12.75">
      <c r="A19" s="38" t="s">
        <v>58</v>
      </c>
      <c r="B19" s="46">
        <f>SUM(день1!F34)</f>
        <v>702</v>
      </c>
      <c r="C19" s="92">
        <f>SUM(день2!F35)</f>
        <v>903.4399999999999</v>
      </c>
      <c r="D19" s="91">
        <f>SUM(день3!F32)</f>
        <v>844.16</v>
      </c>
      <c r="E19" s="92">
        <f>SUM(день4!F34)</f>
        <v>957.8</v>
      </c>
      <c r="F19" s="48">
        <f>SUM(день5!F34)</f>
        <v>1081.3</v>
      </c>
      <c r="G19" s="47">
        <f>SUM(день6!F34)</f>
        <v>1142.2</v>
      </c>
      <c r="H19" s="91">
        <f>SUM(день7!F34)</f>
        <v>878</v>
      </c>
      <c r="I19" s="92">
        <f>SUM(день8!F34)</f>
        <v>824.9599999999999</v>
      </c>
      <c r="J19" s="91">
        <f>SUM(день9!F34)</f>
        <v>931.0999999999999</v>
      </c>
      <c r="K19" s="92">
        <f>SUM(день10!F32)</f>
        <v>886.8</v>
      </c>
      <c r="L19" s="92">
        <f>SUM(день11!F34)</f>
        <v>874.5</v>
      </c>
      <c r="M19" s="92">
        <f>SUM(день12!F32)</f>
        <v>832.6</v>
      </c>
      <c r="N19" s="48">
        <f t="shared" si="0"/>
        <v>904.9049999999999</v>
      </c>
      <c r="O19" s="38">
        <v>905</v>
      </c>
      <c r="P19" s="152">
        <f>SUM(N19)/(O19)*100</f>
        <v>99.98950276243093</v>
      </c>
    </row>
    <row r="20" spans="1:16" ht="12.75">
      <c r="A20" s="41" t="s">
        <v>60</v>
      </c>
      <c r="B20" s="50"/>
      <c r="C20" s="51"/>
      <c r="D20" s="50"/>
      <c r="E20" s="51"/>
      <c r="F20" s="50"/>
      <c r="G20" s="51"/>
      <c r="H20" s="50"/>
      <c r="I20" s="51"/>
      <c r="J20" s="50"/>
      <c r="K20" s="51"/>
      <c r="L20" s="52"/>
      <c r="M20" s="47"/>
      <c r="N20" s="48">
        <f t="shared" si="0"/>
        <v>0</v>
      </c>
      <c r="O20" s="53">
        <v>0.15</v>
      </c>
      <c r="P20" s="153"/>
    </row>
    <row r="21" spans="1:16" ht="12.75">
      <c r="A21" s="45" t="s">
        <v>55</v>
      </c>
      <c r="B21" s="46">
        <f>SUM(день1!C38)</f>
        <v>6.1000000000000005</v>
      </c>
      <c r="C21" s="47">
        <f>SUM(день2!C39)</f>
        <v>6.6</v>
      </c>
      <c r="D21" s="48">
        <f>SUM(день3!C36)</f>
        <v>6.8999999999999995</v>
      </c>
      <c r="E21" s="47">
        <f>SUM(день4!C38)</f>
        <v>10.629999999999999</v>
      </c>
      <c r="F21" s="48">
        <f>SUM(день5!C38)</f>
        <v>15</v>
      </c>
      <c r="G21" s="47">
        <f>SUM(день6!C38)</f>
        <v>6.98</v>
      </c>
      <c r="H21" s="48">
        <f>SUM(день7!C38)</f>
        <v>6.6</v>
      </c>
      <c r="I21" s="47">
        <f>SUM(день8!C38)</f>
        <v>7.51</v>
      </c>
      <c r="J21" s="48">
        <f>SUM(день9!C38)</f>
        <v>7.52</v>
      </c>
      <c r="K21" s="47">
        <f>SUM(день10!C36)</f>
        <v>6.3999999999999995</v>
      </c>
      <c r="L21" s="47">
        <f>SUM(день11!C38)</f>
        <v>14.99</v>
      </c>
      <c r="M21" s="47">
        <f>SUM(день12!C36)</f>
        <v>6.109999999999999</v>
      </c>
      <c r="N21" s="48">
        <f t="shared" si="0"/>
        <v>8.444999999999999</v>
      </c>
      <c r="O21" s="38"/>
      <c r="P21" s="152"/>
    </row>
    <row r="22" spans="1:16" ht="12.75">
      <c r="A22" s="38" t="s">
        <v>56</v>
      </c>
      <c r="B22" s="50">
        <f>SUM(день1!D38)</f>
        <v>7.52</v>
      </c>
      <c r="C22" s="51">
        <f>SUM(день2!D39)</f>
        <v>0.2</v>
      </c>
      <c r="D22" s="50">
        <f>SUM(день3!D36)</f>
        <v>6.43</v>
      </c>
      <c r="E22" s="51">
        <f>SUM(день4!D38)</f>
        <v>10.870000000000001</v>
      </c>
      <c r="F22" s="50">
        <f>SUM(день5!D38)</f>
        <v>11.8</v>
      </c>
      <c r="G22" s="51">
        <f>SUM(день6!D38)</f>
        <v>8.52</v>
      </c>
      <c r="H22" s="50">
        <f>SUM(день7!D38)</f>
        <v>5</v>
      </c>
      <c r="I22" s="51">
        <f>SUM(день8!D38)</f>
        <v>8.05</v>
      </c>
      <c r="J22" s="50">
        <f>SUM(день9!D38)</f>
        <v>6.68</v>
      </c>
      <c r="K22" s="51">
        <f>SUM(день10!D36)</f>
        <v>5.2</v>
      </c>
      <c r="L22" s="47">
        <f>SUM(день11!D38)</f>
        <v>13.17</v>
      </c>
      <c r="M22" s="47">
        <f>SUM(день12!D36)</f>
        <v>5</v>
      </c>
      <c r="N22" s="48">
        <f t="shared" si="0"/>
        <v>7.37</v>
      </c>
      <c r="O22" s="45"/>
      <c r="P22" s="152"/>
    </row>
    <row r="23" spans="1:16" ht="12.75">
      <c r="A23" s="38" t="s">
        <v>57</v>
      </c>
      <c r="B23" s="48">
        <f>SUM(день1!E38)</f>
        <v>115.68</v>
      </c>
      <c r="C23" s="47">
        <f>SUM(день2!E39)</f>
        <v>19.89</v>
      </c>
      <c r="D23" s="48">
        <f>SUM(день3!E36)</f>
        <v>31.200000000000003</v>
      </c>
      <c r="E23" s="47">
        <f>SUM(день4!E38)</f>
        <v>113.37</v>
      </c>
      <c r="F23" s="48">
        <f>SUM(день5!E38)</f>
        <v>109</v>
      </c>
      <c r="G23" s="47">
        <f>SUM(день6!E38)</f>
        <v>114.44</v>
      </c>
      <c r="H23" s="48">
        <f>SUM(день7!E38)</f>
        <v>34.8</v>
      </c>
      <c r="I23" s="47">
        <f>SUM(день8!E38)</f>
        <v>118.07000000000001</v>
      </c>
      <c r="J23" s="48">
        <f>SUM(день9!E38)</f>
        <v>110.06</v>
      </c>
      <c r="K23" s="47">
        <f>SUM(день10!E36)</f>
        <v>19.89</v>
      </c>
      <c r="L23" s="47">
        <f>SUM(день11!E38)</f>
        <v>106.37</v>
      </c>
      <c r="M23" s="47">
        <f>SUM(день12!E36)</f>
        <v>41</v>
      </c>
      <c r="N23" s="48">
        <f t="shared" si="0"/>
        <v>77.81416666666667</v>
      </c>
      <c r="O23" s="38"/>
      <c r="P23" s="152"/>
    </row>
    <row r="24" spans="1:16" ht="12.75">
      <c r="A24" s="38" t="s">
        <v>58</v>
      </c>
      <c r="B24" s="93">
        <f>SUM(день1!F38)</f>
        <v>395.44</v>
      </c>
      <c r="C24" s="92">
        <f>SUM(день2!F39)</f>
        <v>211.8</v>
      </c>
      <c r="D24" s="91">
        <f>SUM(день3!F36)</f>
        <v>254.6</v>
      </c>
      <c r="E24" s="92">
        <f>SUM(день4!F38)</f>
        <v>536</v>
      </c>
      <c r="F24" s="48">
        <f>SUM(день5!F38)</f>
        <v>512</v>
      </c>
      <c r="G24" s="47">
        <f>SUM(день6!F38)</f>
        <v>401.1</v>
      </c>
      <c r="H24" s="48">
        <f>SUM(день7!F38)</f>
        <v>241</v>
      </c>
      <c r="I24" s="92">
        <f>SUM(день8!F38)</f>
        <v>581</v>
      </c>
      <c r="J24" s="91">
        <f>SUM(день9!F38)</f>
        <v>515.4</v>
      </c>
      <c r="K24" s="92">
        <f>SUM(день10!F36)</f>
        <v>211.8</v>
      </c>
      <c r="L24" s="92">
        <f>SUM(день11!F38)</f>
        <v>536</v>
      </c>
      <c r="M24" s="92">
        <f>SUM(день12!F36)</f>
        <v>259.4</v>
      </c>
      <c r="N24" s="48">
        <f t="shared" si="0"/>
        <v>387.96166666666664</v>
      </c>
      <c r="O24" s="38">
        <v>388</v>
      </c>
      <c r="P24" s="152">
        <f>SUM(N24)/(O24)*100</f>
        <v>99.99012027491409</v>
      </c>
    </row>
    <row r="25" spans="1:16" ht="12.75">
      <c r="A25" s="41" t="s">
        <v>61</v>
      </c>
      <c r="B25" s="50"/>
      <c r="C25" s="51"/>
      <c r="D25" s="50"/>
      <c r="E25" s="51"/>
      <c r="F25" s="50"/>
      <c r="G25" s="51"/>
      <c r="H25" s="50"/>
      <c r="I25" s="51"/>
      <c r="J25" s="50"/>
      <c r="K25" s="51"/>
      <c r="L25" s="52"/>
      <c r="M25" s="52"/>
      <c r="N25" s="48">
        <f t="shared" si="0"/>
        <v>0</v>
      </c>
      <c r="O25" s="53">
        <v>0.75</v>
      </c>
      <c r="P25" s="153"/>
    </row>
    <row r="26" spans="1:16" ht="12.75">
      <c r="A26" s="45" t="s">
        <v>55</v>
      </c>
      <c r="B26" s="92">
        <f>SUM(день1!C39)</f>
        <v>65.16</v>
      </c>
      <c r="C26" s="92">
        <f>SUM(день2!C40)</f>
        <v>66.44</v>
      </c>
      <c r="D26" s="92">
        <f>SUM(день3!C37)</f>
        <v>59.199999999999996</v>
      </c>
      <c r="E26" s="92">
        <f>SUM(день4!C39)</f>
        <v>64.71</v>
      </c>
      <c r="F26" s="92">
        <f>SUM(день5!C39)</f>
        <v>68</v>
      </c>
      <c r="G26" s="47">
        <f>SUM(день6!C39)</f>
        <v>77.14</v>
      </c>
      <c r="H26" s="92">
        <f>SUM(день7!C39)</f>
        <v>59.93</v>
      </c>
      <c r="I26" s="92">
        <f>SUM(день8!C39)</f>
        <v>59.029999999999994</v>
      </c>
      <c r="J26" s="92">
        <f>SUM(день9!C39)</f>
        <v>64.13</v>
      </c>
      <c r="K26" s="92">
        <f>SUM(день10!C37)</f>
        <v>50.309999999999995</v>
      </c>
      <c r="L26" s="92">
        <f>SUM(день11!C39)</f>
        <v>65.42999999999999</v>
      </c>
      <c r="M26" s="92">
        <f>SUM(день12!C37)</f>
        <v>62.65</v>
      </c>
      <c r="N26" s="48">
        <f t="shared" si="0"/>
        <v>63.51083333333332</v>
      </c>
      <c r="O26" s="38">
        <v>63.5</v>
      </c>
      <c r="P26" s="152">
        <f>SUM(N26)/(O26)*100</f>
        <v>100.01706036745406</v>
      </c>
    </row>
    <row r="27" spans="1:16" ht="12.75">
      <c r="A27" s="38" t="s">
        <v>56</v>
      </c>
      <c r="B27" s="94">
        <f>SUM(день1!D39)</f>
        <v>57.849999999999994</v>
      </c>
      <c r="C27" s="92">
        <f>SUM(день2!D40)</f>
        <v>73.75</v>
      </c>
      <c r="D27" s="92">
        <f>SUM(день3!D37)</f>
        <v>47.199999999999996</v>
      </c>
      <c r="E27" s="92">
        <f>SUM(день4!D39)</f>
        <v>71.19000000000001</v>
      </c>
      <c r="F27" s="92">
        <f>SUM(день5!D39)</f>
        <v>85.83</v>
      </c>
      <c r="G27" s="92">
        <f>SUM(день6!D39)</f>
        <v>70.37</v>
      </c>
      <c r="H27" s="92">
        <f>SUM(день7!D39)</f>
        <v>55.019999999999996</v>
      </c>
      <c r="I27" s="92">
        <f>SUM(день8!D39)</f>
        <v>73.95</v>
      </c>
      <c r="J27" s="92">
        <f>SUM(день9!D39)</f>
        <v>48.60999999999999</v>
      </c>
      <c r="K27" s="92">
        <f>SUM(день10!D37)</f>
        <v>57.69</v>
      </c>
      <c r="L27" s="92">
        <f>SUM(день11!D39)</f>
        <v>96.4</v>
      </c>
      <c r="M27" s="92">
        <f>SUM(день12!D37)</f>
        <v>42.22</v>
      </c>
      <c r="N27" s="48">
        <f t="shared" si="0"/>
        <v>65.00666666666667</v>
      </c>
      <c r="O27" s="45">
        <v>65</v>
      </c>
      <c r="P27" s="152">
        <f>SUM(N27)/(O27)*100</f>
        <v>100.01025641025643</v>
      </c>
    </row>
    <row r="28" spans="1:16" ht="12.75">
      <c r="A28" s="38" t="s">
        <v>57</v>
      </c>
      <c r="B28" s="92">
        <f>SUM(день1!E39)</f>
        <v>302.40000000000003</v>
      </c>
      <c r="C28" s="92">
        <f>SUM(день2!E40)</f>
        <v>219.15999999999997</v>
      </c>
      <c r="D28" s="92">
        <f>SUM(день3!E37)</f>
        <v>229.41000000000003</v>
      </c>
      <c r="E28" s="92">
        <f>SUM(день4!E39)</f>
        <v>313.41</v>
      </c>
      <c r="F28" s="92">
        <f>SUM(день5!E39)</f>
        <v>325.56</v>
      </c>
      <c r="G28" s="92">
        <f>SUM(день6!E39)</f>
        <v>334.37</v>
      </c>
      <c r="H28" s="92">
        <f>SUM(день7!E39)</f>
        <v>210.45</v>
      </c>
      <c r="I28" s="92">
        <f>SUM(день8!E39)</f>
        <v>305.02</v>
      </c>
      <c r="J28" s="92">
        <f>SUM(день9!E39)</f>
        <v>318.47999999999996</v>
      </c>
      <c r="K28" s="92">
        <f>SUM(день10!E37)</f>
        <v>215.45</v>
      </c>
      <c r="L28" s="92">
        <f>SUM(день11!E39)</f>
        <v>317.75</v>
      </c>
      <c r="M28" s="92">
        <f>SUM(день12!E37)</f>
        <v>221.56</v>
      </c>
      <c r="N28" s="47">
        <f t="shared" si="0"/>
        <v>276.085</v>
      </c>
      <c r="O28" s="55">
        <v>276</v>
      </c>
      <c r="P28" s="152">
        <f>SUM(N28)/(O28)*100</f>
        <v>100.03079710144927</v>
      </c>
    </row>
    <row r="29" spans="1:16" ht="12.75">
      <c r="A29" s="38" t="s">
        <v>58</v>
      </c>
      <c r="B29" s="47">
        <f>SUM(день1!F39)</f>
        <v>1777.74</v>
      </c>
      <c r="C29" s="47">
        <f>SUM(день2!F40)</f>
        <v>1868.72</v>
      </c>
      <c r="D29" s="47">
        <f>SUM(день3!F37)</f>
        <v>1705.04</v>
      </c>
      <c r="E29" s="47">
        <f>SUM(день4!F39)</f>
        <v>2081.9</v>
      </c>
      <c r="F29" s="47">
        <f>SUM(день5!F39)</f>
        <v>2187.84</v>
      </c>
      <c r="G29" s="47">
        <f>SUM(день6!F39)</f>
        <v>2313.88</v>
      </c>
      <c r="H29" s="47">
        <f>SUM(день7!F39)</f>
        <v>1700.28</v>
      </c>
      <c r="I29" s="47">
        <f>SUM(день8!F39)</f>
        <v>2060.16</v>
      </c>
      <c r="J29" s="46">
        <f>SUM(день9!F39)</f>
        <v>1984.5299999999997</v>
      </c>
      <c r="K29" s="47">
        <f>SUM(день10!F37)</f>
        <v>1726.84</v>
      </c>
      <c r="L29" s="54">
        <f>SUM(день11!F39)</f>
        <v>2162.5</v>
      </c>
      <c r="M29" s="47">
        <f>SUM(день12!F37)</f>
        <v>1697.08</v>
      </c>
      <c r="N29" s="47">
        <f t="shared" si="0"/>
        <v>1938.8758333333335</v>
      </c>
      <c r="O29" s="55">
        <v>1939</v>
      </c>
      <c r="P29" s="152">
        <f>SUM(N29)/(O29)*100</f>
        <v>99.99359635550972</v>
      </c>
    </row>
    <row r="30" spans="2:9" ht="12.75">
      <c r="B30" s="21"/>
      <c r="I30" s="22"/>
    </row>
  </sheetData>
  <sheetProtection/>
  <mergeCells count="1">
    <mergeCell ref="B1:N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B1" sqref="B1:N3"/>
    </sheetView>
  </sheetViews>
  <sheetFormatPr defaultColWidth="9.140625" defaultRowHeight="12.75"/>
  <cols>
    <col min="1" max="1" width="19.7109375" style="0" customWidth="1"/>
    <col min="2" max="2" width="8.8515625" style="0" customWidth="1"/>
    <col min="3" max="4" width="9.28125" style="0" customWidth="1"/>
    <col min="5" max="5" width="9.57421875" style="0" customWidth="1"/>
    <col min="6" max="6" width="10.28125" style="0" customWidth="1"/>
    <col min="7" max="7" width="8.7109375" style="0" customWidth="1"/>
    <col min="8" max="8" width="9.57421875" style="0" customWidth="1"/>
    <col min="9" max="9" width="9.28125" style="0" customWidth="1"/>
    <col min="10" max="10" width="10.28125" style="0" customWidth="1"/>
    <col min="11" max="11" width="10.8515625" style="0" customWidth="1"/>
    <col min="12" max="13" width="8.421875" style="0" customWidth="1"/>
    <col min="14" max="14" width="9.57421875" style="0" bestFit="1" customWidth="1"/>
  </cols>
  <sheetData>
    <row r="1" spans="2:14" ht="12.75">
      <c r="B1" s="260" t="s">
        <v>284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2:14" ht="12.75"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2:14" ht="21" customHeight="1"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</row>
    <row r="4" spans="1:14" ht="47.25">
      <c r="A4" s="27"/>
      <c r="B4" s="27" t="s">
        <v>2</v>
      </c>
      <c r="C4" s="27" t="s">
        <v>3</v>
      </c>
      <c r="D4" s="27" t="s">
        <v>4</v>
      </c>
      <c r="E4" s="27" t="s">
        <v>5</v>
      </c>
      <c r="F4" s="108" t="s">
        <v>6</v>
      </c>
      <c r="G4" s="27" t="s">
        <v>7</v>
      </c>
      <c r="H4" s="109" t="s">
        <v>8</v>
      </c>
      <c r="I4" s="27" t="s">
        <v>9</v>
      </c>
      <c r="J4" s="27" t="s">
        <v>10</v>
      </c>
      <c r="K4" s="27" t="s">
        <v>11</v>
      </c>
      <c r="L4" s="27" t="s">
        <v>40</v>
      </c>
      <c r="M4" s="27" t="s">
        <v>41</v>
      </c>
      <c r="N4" s="110" t="s">
        <v>173</v>
      </c>
    </row>
    <row r="5" spans="1:14" ht="15.75">
      <c r="A5" s="27" t="s">
        <v>42</v>
      </c>
      <c r="B5" s="111"/>
      <c r="C5" s="112"/>
      <c r="D5" s="113"/>
      <c r="E5" s="112"/>
      <c r="F5" s="113"/>
      <c r="G5" s="112"/>
      <c r="H5" s="113"/>
      <c r="I5" s="112"/>
      <c r="J5" s="111"/>
      <c r="K5" s="112"/>
      <c r="L5" s="112"/>
      <c r="M5" s="112"/>
      <c r="N5" s="112"/>
    </row>
    <row r="6" spans="1:14" ht="15">
      <c r="A6" s="114" t="s">
        <v>55</v>
      </c>
      <c r="B6" s="115">
        <f>SUM('табл.хим.сост. '!B6)*100/63.5</f>
        <v>35.98425196850393</v>
      </c>
      <c r="C6" s="115">
        <f>SUM('табл.хим.сост. '!C6)*100/63.5</f>
        <v>36.80314960629921</v>
      </c>
      <c r="D6" s="115">
        <f>SUM('табл.хим.сост. '!D6)*100/63.5</f>
        <v>44.645669291338585</v>
      </c>
      <c r="E6" s="115">
        <f>SUM('табл.хим.сост. '!E6)*100/63.5</f>
        <v>34.69291338582677</v>
      </c>
      <c r="F6" s="115">
        <f>SUM('табл.хим.сост. '!F6)*100/63.5</f>
        <v>26.06299212598425</v>
      </c>
      <c r="G6" s="115">
        <f>SUM('табл.хим.сост. '!G6)*100/63.5</f>
        <v>57.43307086614173</v>
      </c>
      <c r="H6" s="115">
        <f>SUM('табл.хим.сост. '!H6)*100/63.5</f>
        <v>38.53543307086614</v>
      </c>
      <c r="I6" s="115">
        <f>SUM('табл.хим.сост. '!I6)*100/63.5</f>
        <v>25.716535433070863</v>
      </c>
      <c r="J6" s="115">
        <f>SUM('табл.хим.сост. '!J6)*100/63.5</f>
        <v>40.23622047244094</v>
      </c>
      <c r="K6" s="115">
        <f>SUM('табл.хим.сост. '!K6)*100/63.5</f>
        <v>28.771653543307085</v>
      </c>
      <c r="L6" s="115">
        <f>SUM('табл.хим.сост. '!L6)*100/63.5</f>
        <v>29.181102362204726</v>
      </c>
      <c r="M6" s="115">
        <f>SUM('табл.хим.сост. '!M6)*100/63.5</f>
        <v>46.69291338582677</v>
      </c>
      <c r="N6" s="116">
        <f>SUM('табл.хим.сост. '!N6)*100/63.5</f>
        <v>37.06299212598425</v>
      </c>
    </row>
    <row r="7" spans="1:14" ht="15">
      <c r="A7" s="112" t="s">
        <v>56</v>
      </c>
      <c r="B7" s="116">
        <f>SUM('табл.хим.сост. '!B7)*100/65</f>
        <v>41.10769230769231</v>
      </c>
      <c r="C7" s="116">
        <f>SUM('табл.хим.сост. '!C7)*100/65</f>
        <v>64.32307692307693</v>
      </c>
      <c r="D7" s="116">
        <f>SUM('табл.хим.сост. '!D7)*100/65</f>
        <v>24.769230769230766</v>
      </c>
      <c r="E7" s="116">
        <f>SUM('табл.хим.сост. '!E7)*100/65</f>
        <v>41.23076923076923</v>
      </c>
      <c r="F7" s="116">
        <f>SUM('табл.хим.сост. '!F7)*100/65</f>
        <v>54.16923076923077</v>
      </c>
      <c r="G7" s="116">
        <f>SUM('табл.хим.сост. '!G7)*100/65</f>
        <v>33.38461538461539</v>
      </c>
      <c r="H7" s="116">
        <f>SUM('табл.хим.сост. '!H7)*100/65</f>
        <v>40.184615384615384</v>
      </c>
      <c r="I7" s="116">
        <f>SUM('табл.хим.сост. '!I7)*100/65</f>
        <v>56.63076923076923</v>
      </c>
      <c r="J7" s="116">
        <f>SUM('табл.хим.сост. '!J7)*100/65</f>
        <v>19.646153846153847</v>
      </c>
      <c r="K7" s="116">
        <f>SUM('табл.хим.сост. '!K7)*100/65</f>
        <v>27.569230769230767</v>
      </c>
      <c r="L7" s="116">
        <f>SUM('табл.хим.сост. '!L7)*100/65</f>
        <v>84.63076923076923</v>
      </c>
      <c r="M7" s="116">
        <f>SUM('табл.хим.сост. '!M7)*100/65</f>
        <v>23.23076923076923</v>
      </c>
      <c r="N7" s="116">
        <f>SUM('табл.хим.сост. '!N7)*100/65</f>
        <v>42.573076923076925</v>
      </c>
    </row>
    <row r="8" spans="1:14" ht="15">
      <c r="A8" s="112" t="s">
        <v>57</v>
      </c>
      <c r="B8" s="115">
        <f>SUM('табл.хим.сост. '!B8)*100/276</f>
        <v>26.92391304347826</v>
      </c>
      <c r="C8" s="115">
        <f>SUM('табл.хим.сост. '!C8)*100/276</f>
        <v>24.166666666666664</v>
      </c>
      <c r="D8" s="115">
        <f>SUM('табл.хим.сост. '!D8)*100/276</f>
        <v>29.945652173913043</v>
      </c>
      <c r="E8" s="115">
        <f>SUM('табл.хим.сост. '!E8)*100/276</f>
        <v>27.384057971014492</v>
      </c>
      <c r="F8" s="115">
        <f>SUM('табл.хим.сост. '!F8)*100/276</f>
        <v>26.12681159420289</v>
      </c>
      <c r="G8" s="115">
        <f>SUM('табл.хим.сост. '!G8)*100/276</f>
        <v>25.960144927536234</v>
      </c>
      <c r="H8" s="115">
        <f>SUM('табл.хим.сост. '!H8)*100/276</f>
        <v>26.86231884057971</v>
      </c>
      <c r="I8" s="115">
        <f>SUM('табл.хим.сост. '!I8)*100/276</f>
        <v>28.177536231884062</v>
      </c>
      <c r="J8" s="115">
        <f>SUM('табл.хим.сост. '!J8)*100/276</f>
        <v>26.724637681159418</v>
      </c>
      <c r="K8" s="115">
        <f>SUM('табл.хим.сост. '!K8)*100/276</f>
        <v>26.938405797101446</v>
      </c>
      <c r="L8" s="115">
        <f>SUM('табл.хим.сост. '!L8)*100/276</f>
        <v>25.496376811594203</v>
      </c>
      <c r="M8" s="115">
        <f>SUM('табл.хим.сост. '!M8)*100/276</f>
        <v>26.829710144927535</v>
      </c>
      <c r="N8" s="116">
        <f>SUM('табл.хим.сост. '!N8)*100/276</f>
        <v>26.794685990338163</v>
      </c>
    </row>
    <row r="9" spans="1:14" ht="15">
      <c r="A9" s="112" t="s">
        <v>58</v>
      </c>
      <c r="B9" s="116">
        <f>SUM('табл.хим.сост. '!B9)*100/1939</f>
        <v>28.535327488396078</v>
      </c>
      <c r="C9" s="116">
        <f>SUM('табл.хим.сост. '!C9)*100/1939</f>
        <v>32.25786487880351</v>
      </c>
      <c r="D9" s="116">
        <f>SUM('табл.хим.сост. '!D9)*100/1939</f>
        <v>24.666322846828262</v>
      </c>
      <c r="E9" s="116">
        <f>SUM('табл.хим.сост. '!E9)*100/1939</f>
        <v>24.914904589994844</v>
      </c>
      <c r="F9" s="116">
        <f>SUM('табл.хим.сост. '!F9)*100/1939</f>
        <v>23.338834450747807</v>
      </c>
      <c r="G9" s="116">
        <f>SUM('табл.хим.сост. '!G9)*100/1939</f>
        <v>33.1397627643115</v>
      </c>
      <c r="H9" s="116">
        <f>SUM('табл.хим.сост. '!H9)*100/1939</f>
        <v>23.407942238267147</v>
      </c>
      <c r="I9" s="116">
        <f>SUM('табл.хим.сост. '!I9)*100/1939</f>
        <v>28.891181021144916</v>
      </c>
      <c r="J9" s="116">
        <f>SUM('табл.хим.сост. '!J9)*100/1939</f>
        <v>20.424445590510572</v>
      </c>
      <c r="K9" s="116">
        <f>SUM('табл.хим.сост. '!K9)*100/1939</f>
        <v>25.076843733883447</v>
      </c>
      <c r="L9" s="116">
        <f>SUM('табл.хим.сост. '!L9)*100/1939</f>
        <v>31.201650335224343</v>
      </c>
      <c r="M9" s="116">
        <f>SUM('табл.хим.сост. '!M9)*100/1939</f>
        <v>24.109334708612685</v>
      </c>
      <c r="N9" s="116">
        <f aca="true" t="shared" si="0" ref="N9:N25">SUM(B9:M9)/12</f>
        <v>26.663701220560426</v>
      </c>
    </row>
    <row r="10" spans="1:14" ht="15.75">
      <c r="A10" s="27" t="s">
        <v>235</v>
      </c>
      <c r="B10" s="115"/>
      <c r="C10" s="116"/>
      <c r="D10" s="117"/>
      <c r="E10" s="116"/>
      <c r="F10" s="117"/>
      <c r="G10" s="116"/>
      <c r="H10" s="117"/>
      <c r="I10" s="116"/>
      <c r="J10" s="117"/>
      <c r="K10" s="116"/>
      <c r="L10" s="116"/>
      <c r="M10" s="116"/>
      <c r="N10" s="116">
        <f t="shared" si="0"/>
        <v>0</v>
      </c>
    </row>
    <row r="11" spans="1:14" ht="15">
      <c r="A11" s="114" t="s">
        <v>55</v>
      </c>
      <c r="B11" s="115">
        <f>SUM('табл.хим.сост. '!B11)*100/63.5</f>
        <v>2.204724409448819</v>
      </c>
      <c r="C11" s="115">
        <f>SUM('табл.хим.сост. '!C11)*100/63.5</f>
        <v>2.5196850393700787</v>
      </c>
      <c r="D11" s="115">
        <f>SUM('табл.хим.сост. '!D11)*100/63.5</f>
        <v>2.5196850393700787</v>
      </c>
      <c r="E11" s="115">
        <f>SUM('табл.хим.сост. '!E11)*100/63.5</f>
        <v>1.2598425196850394</v>
      </c>
      <c r="F11" s="115">
        <f>SUM('табл.хим.сост. '!F11)*100/63.5</f>
        <v>1.5118110236220472</v>
      </c>
      <c r="G11" s="115">
        <f>SUM('табл.хим.сост. '!G11)*100/63.5</f>
        <v>2.5196850393700787</v>
      </c>
      <c r="H11" s="115">
        <f>SUM('табл.хим.сост. '!H11)*100/63.5</f>
        <v>2.204724409448819</v>
      </c>
      <c r="I11" s="115">
        <f>SUM('табл.хим.сост. '!I11)*100/63.5</f>
        <v>1.1811023622047243</v>
      </c>
      <c r="J11" s="115">
        <f>SUM('табл.хим.сост. '!J11)*100/63.5</f>
        <v>1.5118110236220472</v>
      </c>
      <c r="K11" s="115">
        <f>SUM('табл.хим.сост. '!K11)*100/63.5</f>
        <v>0.8346456692913385</v>
      </c>
      <c r="L11" s="115">
        <f>SUM('табл.хим.сост. '!L11)*100/63.5</f>
        <v>0.7874015748031497</v>
      </c>
      <c r="M11" s="115">
        <f>SUM('табл.хим.сост. '!M11)*100/63.5</f>
        <v>1.5748031496062993</v>
      </c>
      <c r="N11" s="116">
        <f>SUM('табл.хим.сост. '!N11)*100/63.5</f>
        <v>1.7191601049868765</v>
      </c>
    </row>
    <row r="12" spans="1:14" ht="15">
      <c r="A12" s="112" t="s">
        <v>56</v>
      </c>
      <c r="B12" s="115">
        <f>SUM('табл.хим.сост. '!B12)*100/87</f>
        <v>0.22988505747126436</v>
      </c>
      <c r="C12" s="115">
        <f>SUM('табл.хим.сост. '!C12)*100/87</f>
        <v>0</v>
      </c>
      <c r="D12" s="115">
        <f>SUM('табл.хим.сост. '!D12)*100/87</f>
        <v>0</v>
      </c>
      <c r="E12" s="115">
        <f>SUM('табл.хим.сост. '!E12)*100/87</f>
        <v>0</v>
      </c>
      <c r="F12" s="115">
        <f>SUM('табл.хим.сост. '!F12)*100/87</f>
        <v>0</v>
      </c>
      <c r="G12" s="115">
        <f>SUM('табл.хим.сост. '!G12)*100/87</f>
        <v>0</v>
      </c>
      <c r="H12" s="115">
        <f>SUM('табл.хим.сост. '!H12)*100/87</f>
        <v>0.22988505747126436</v>
      </c>
      <c r="I12" s="115">
        <f>SUM('табл.хим.сост. '!I12)*100/87</f>
        <v>0.1724137931034483</v>
      </c>
      <c r="J12" s="115">
        <f>SUM('табл.хим.сост. '!J12)*100/87</f>
        <v>0</v>
      </c>
      <c r="K12" s="115">
        <f>SUM('табл.хим.сост. '!K12)*100/87</f>
        <v>0</v>
      </c>
      <c r="L12" s="115">
        <f>SUM('табл.хим.сост. '!L12)*100/87</f>
        <v>0</v>
      </c>
      <c r="M12" s="115">
        <f>SUM('табл.хим.сост. '!M12)*100/87</f>
        <v>0</v>
      </c>
      <c r="N12" s="116">
        <f t="shared" si="0"/>
        <v>0.05268199233716475</v>
      </c>
    </row>
    <row r="13" spans="1:14" ht="15">
      <c r="A13" s="112" t="s">
        <v>57</v>
      </c>
      <c r="B13" s="115">
        <f>SUM('табл.хим.сост. '!B13)*100/276</f>
        <v>4.782608695652174</v>
      </c>
      <c r="C13" s="115">
        <f>SUM('табл.хим.сост. '!C13)*100/276</f>
        <v>7.971014492753623</v>
      </c>
      <c r="D13" s="115">
        <f>SUM('табл.хим.сост. '!D13)*100/276</f>
        <v>11.594202898550725</v>
      </c>
      <c r="E13" s="115">
        <f>SUM('табл.хим.сост. '!E13)*100/276</f>
        <v>7.971014492753623</v>
      </c>
      <c r="F13" s="115">
        <f>SUM('табл.хим.сост. '!F13)*100/276</f>
        <v>6.956521739130435</v>
      </c>
      <c r="G13" s="115">
        <f>SUM('табл.хим.сост. '!G13)*100/276</f>
        <v>11.594202898550725</v>
      </c>
      <c r="H13" s="115">
        <f>SUM('табл.хим.сост. '!H13)*100/276</f>
        <v>4.782608695652174</v>
      </c>
      <c r="I13" s="115">
        <f>SUM('табл.хим.сост. '!I13)*100/276</f>
        <v>3.4782608695652173</v>
      </c>
      <c r="J13" s="115">
        <f>SUM('табл.хим.сост. '!J13)*100/276</f>
        <v>6.956521739130435</v>
      </c>
      <c r="K13" s="115">
        <f>SUM('табл.хим.сост. '!K13)*100/276</f>
        <v>9.565217391304348</v>
      </c>
      <c r="L13" s="115">
        <f>SUM('табл.хим.сост. '!L13)*100/276</f>
        <v>13.405797101449275</v>
      </c>
      <c r="M13" s="115">
        <f>SUM('табл.хим.сост. '!M13)*100/276</f>
        <v>5.579710144927536</v>
      </c>
      <c r="N13" s="116">
        <f>SUM('табл.хим.сост. '!N13)*100/276</f>
        <v>7.88647342995169</v>
      </c>
    </row>
    <row r="14" spans="1:14" ht="15">
      <c r="A14" s="112" t="s">
        <v>58</v>
      </c>
      <c r="B14" s="115">
        <f>SUM('табл.хим.сост. '!B14)*100/1939</f>
        <v>6.549767921609077</v>
      </c>
      <c r="C14" s="115">
        <f>SUM('табл.хим.сост. '!C14)*100/1939</f>
        <v>6.601340897369778</v>
      </c>
      <c r="D14" s="115">
        <f>SUM('табл.хим.сост. '!D14)*100/1939</f>
        <v>6.601340897369778</v>
      </c>
      <c r="E14" s="115">
        <f>SUM('табл.хим.сост. '!E14)*100/1939</f>
        <v>5.415162454873646</v>
      </c>
      <c r="F14" s="115">
        <f>SUM('табл.хим.сост. '!F14)*100/1939</f>
        <v>7.323362558019598</v>
      </c>
      <c r="G14" s="115">
        <f>SUM('табл.хим.сост. '!G14)*100/1939</f>
        <v>6.601340897369778</v>
      </c>
      <c r="H14" s="115">
        <f>SUM('табл.хим.сост. '!H14)*100/1939</f>
        <v>6.5703971119133575</v>
      </c>
      <c r="I14" s="115">
        <f>SUM('табл.хим.сост. '!I14)*100/1939</f>
        <v>4.847859721505931</v>
      </c>
      <c r="J14" s="115">
        <f>SUM('табл.хим.сост. '!J14)*100/1939</f>
        <v>7.323362558019598</v>
      </c>
      <c r="K14" s="115">
        <f>SUM('табл.хим.сост. '!K14)*100/1939</f>
        <v>7.323362558019598</v>
      </c>
      <c r="L14" s="115">
        <f>SUM('табл.хим.сост. '!L14)*100/1939</f>
        <v>7.581227436823105</v>
      </c>
      <c r="M14" s="115">
        <f>SUM('табл.хим.сост. '!M14)*100/1939</f>
        <v>7.096441464672512</v>
      </c>
      <c r="N14" s="116">
        <f t="shared" si="0"/>
        <v>6.65291387313048</v>
      </c>
    </row>
    <row r="15" spans="1:14" ht="15.75">
      <c r="A15" s="27" t="s">
        <v>59</v>
      </c>
      <c r="B15" s="115"/>
      <c r="C15" s="116"/>
      <c r="D15" s="117"/>
      <c r="E15" s="116"/>
      <c r="F15" s="117"/>
      <c r="G15" s="116"/>
      <c r="H15" s="117"/>
      <c r="I15" s="116"/>
      <c r="J15" s="117"/>
      <c r="K15" s="116"/>
      <c r="L15" s="116"/>
      <c r="M15" s="116"/>
      <c r="N15" s="116">
        <f t="shared" si="0"/>
        <v>0</v>
      </c>
    </row>
    <row r="16" spans="1:14" ht="15">
      <c r="A16" s="114" t="s">
        <v>55</v>
      </c>
      <c r="B16" s="116">
        <f>SUM('табл.хим.сост. '!B16)*100/63.5</f>
        <v>54.818897637795274</v>
      </c>
      <c r="C16" s="116">
        <f>SUM('табл.хим.сост. '!C16)*100/63.5</f>
        <v>54.91338582677166</v>
      </c>
      <c r="D16" s="116">
        <f>SUM('табл.хим.сост. '!D16)*100/63.5</f>
        <v>35.196850393700785</v>
      </c>
      <c r="E16" s="116">
        <f>SUM('табл.хим.сост. '!E16)*100/63.5</f>
        <v>49.21259842519685</v>
      </c>
      <c r="F16" s="116">
        <f>SUM('табл.хим.сост. '!F16)*100/63.5</f>
        <v>55.889763779527556</v>
      </c>
      <c r="G16" s="116">
        <f>SUM('табл.хим.сост. '!G16)*100/63.5</f>
        <v>50.535433070866134</v>
      </c>
      <c r="H16" s="116">
        <f>SUM('табл.хим.сост. '!H16)*100/63.5</f>
        <v>43.24409448818898</v>
      </c>
      <c r="I16" s="116">
        <f>SUM('табл.хим.сост. '!I16)*100/63.5</f>
        <v>54.23622047244095</v>
      </c>
      <c r="J16" s="116">
        <f>SUM('табл.хим.сост. '!J16)*100/63.5</f>
        <v>47.40157480314961</v>
      </c>
      <c r="K16" s="116">
        <f>SUM('табл.хим.сост. '!K16)*100/63.5</f>
        <v>39.54330708661417</v>
      </c>
      <c r="L16" s="116">
        <f>SUM('табл.хим.сост. '!L16)*100/63.5</f>
        <v>49.46456692913386</v>
      </c>
      <c r="M16" s="116">
        <f>SUM('табл.хим.сост. '!M16)*100/63.5</f>
        <v>40.77165354330709</v>
      </c>
      <c r="N16" s="116">
        <f>SUM('табл.хим.сост. '!N16)*100/63.5</f>
        <v>47.93569553805775</v>
      </c>
    </row>
    <row r="17" spans="1:14" ht="15">
      <c r="A17" s="112" t="s">
        <v>56</v>
      </c>
      <c r="B17" s="116">
        <f>SUM('табл.хим.сост. '!B17)*100/65</f>
        <v>36.01538461538462</v>
      </c>
      <c r="C17" s="116">
        <f>SUM('табл.хим.сост. '!C17)*100/65</f>
        <v>48.83076923076923</v>
      </c>
      <c r="D17" s="116">
        <f>SUM('табл.хим.сост. '!D17)*100/65</f>
        <v>37.95384615384615</v>
      </c>
      <c r="E17" s="116">
        <f>SUM('табл.хим.сост. '!E17)*100/65</f>
        <v>51.56923076923078</v>
      </c>
      <c r="F17" s="116">
        <f>SUM('табл.хим.сост. '!F17)*100/65</f>
        <v>59.723076923076924</v>
      </c>
      <c r="G17" s="116">
        <f>SUM('табл.хим.сост. '!G17)*100/65</f>
        <v>61.769230769230774</v>
      </c>
      <c r="H17" s="116">
        <f>SUM('табл.хим.сост. '!H17)*100/65</f>
        <v>36.46153846153846</v>
      </c>
      <c r="I17" s="116">
        <f>SUM('табл.хим.сост. '!I17)*100/65</f>
        <v>44.52307692307692</v>
      </c>
      <c r="J17" s="116">
        <f>SUM('табл.хим.сост. '!J17)*100/65</f>
        <v>44.86153846153845</v>
      </c>
      <c r="K17" s="116">
        <f>SUM('табл.хим.сост. '!K17)*100/65</f>
        <v>53.184615384615384</v>
      </c>
      <c r="L17" s="116">
        <f>SUM('табл.хим.сост. '!L17)*100/65</f>
        <v>43.415384615384625</v>
      </c>
      <c r="M17" s="116">
        <f>SUM('табл.хим.сост. '!M17)*100/65</f>
        <v>34.03076923076923</v>
      </c>
      <c r="N17" s="116">
        <f>SUM('табл.хим.сост. '!N17)*100/65</f>
        <v>46.02820512820513</v>
      </c>
    </row>
    <row r="18" spans="1:14" ht="15">
      <c r="A18" s="112" t="s">
        <v>57</v>
      </c>
      <c r="B18" s="116">
        <f>SUM('табл.хим.сост. '!B18)*100/276</f>
        <v>35.94565217391305</v>
      </c>
      <c r="C18" s="116">
        <f>SUM('табл.хим.сост. '!C18)*100/276</f>
        <v>40.06159420289855</v>
      </c>
      <c r="D18" s="116">
        <f>SUM('табл.хим.сост. '!D18)*100/276</f>
        <v>30.27536231884058</v>
      </c>
      <c r="E18" s="116">
        <f>SUM('табл.хим.сост. '!E18)*100/276</f>
        <v>37.1231884057971</v>
      </c>
      <c r="F18" s="116">
        <f>SUM('табл.хим.сост. '!F18)*100/276</f>
        <v>45.380434782608695</v>
      </c>
      <c r="G18" s="116">
        <f>SUM('табл.хим.сост. '!G18)*100/276</f>
        <v>42.130434782608695</v>
      </c>
      <c r="H18" s="116">
        <f>SUM('табл.хим.сост. '!H18)*100/276</f>
        <v>31.996376811594203</v>
      </c>
      <c r="I18" s="116">
        <f>SUM('табл.хим.сост. '!I18)*100/276</f>
        <v>36.07971014492753</v>
      </c>
      <c r="J18" s="116">
        <f>SUM('табл.хим.сост. '!J18)*100/276</f>
        <v>41.83333333333333</v>
      </c>
      <c r="K18" s="116">
        <f>SUM('табл.хим.сост. '!K18)*100/276</f>
        <v>34.35144927536232</v>
      </c>
      <c r="L18" s="116">
        <f>SUM('табл.хим.сост. '!L18)*100/276</f>
        <v>37.68478260869565</v>
      </c>
      <c r="M18" s="116">
        <f>SUM('табл.хим.сост. '!M18)*100/276</f>
        <v>33.010869565217384</v>
      </c>
      <c r="N18" s="116">
        <f>SUM('табл.хим.сост. '!N18)*100/276</f>
        <v>37.15609903381642</v>
      </c>
    </row>
    <row r="19" spans="1:14" ht="15">
      <c r="A19" s="112" t="s">
        <v>58</v>
      </c>
      <c r="B19" s="115">
        <f>SUM('табл.хим.сост. '!B19)*100/1939</f>
        <v>36.204228984012374</v>
      </c>
      <c r="C19" s="115">
        <f>SUM('табл.хим.сост. '!C19)*100/1939</f>
        <v>46.593089221248064</v>
      </c>
      <c r="D19" s="115">
        <f>SUM('табл.хим.сост. '!D19)*100/1939</f>
        <v>43.53584321815369</v>
      </c>
      <c r="E19" s="115">
        <f>SUM('табл.хим.сост. '!E19)*100/1939</f>
        <v>49.39659618359979</v>
      </c>
      <c r="F19" s="115">
        <f>SUM('табл.хим.сост. '!F19)*100/1939</f>
        <v>55.765858690046414</v>
      </c>
      <c r="G19" s="115">
        <f>SUM('табл.хим.сост. '!G19)*100/1939</f>
        <v>58.90665291387313</v>
      </c>
      <c r="H19" s="115">
        <f>SUM('табл.хим.сост. '!H19)*100/1939</f>
        <v>45.281072717895825</v>
      </c>
      <c r="I19" s="115">
        <f>SUM('табл.хим.сост. '!I19)*100/1939</f>
        <v>42.545642083548216</v>
      </c>
      <c r="J19" s="115">
        <f>SUM('табл.хим.сост. '!J19)*100/1939</f>
        <v>48.01959773078906</v>
      </c>
      <c r="K19" s="115">
        <f>SUM('табл.хим.сост. '!K19)*100/1939</f>
        <v>45.73491490458999</v>
      </c>
      <c r="L19" s="115">
        <f>SUM('табл.хим.сост. '!L19)*100/1939</f>
        <v>45.10056730273337</v>
      </c>
      <c r="M19" s="115">
        <f>SUM('табл.хим.сост. '!M19)*100/1939</f>
        <v>42.93965961835998</v>
      </c>
      <c r="N19" s="116">
        <f t="shared" si="0"/>
        <v>46.6686436307375</v>
      </c>
    </row>
    <row r="20" spans="1:14" ht="15.75">
      <c r="A20" s="27" t="s">
        <v>60</v>
      </c>
      <c r="B20" s="118"/>
      <c r="C20" s="119"/>
      <c r="D20" s="118"/>
      <c r="E20" s="119"/>
      <c r="F20" s="118"/>
      <c r="G20" s="119"/>
      <c r="H20" s="118"/>
      <c r="I20" s="119"/>
      <c r="J20" s="118"/>
      <c r="K20" s="119"/>
      <c r="L20" s="119"/>
      <c r="M20" s="119"/>
      <c r="N20" s="116">
        <f t="shared" si="0"/>
        <v>0</v>
      </c>
    </row>
    <row r="21" spans="1:14" ht="15">
      <c r="A21" s="114" t="s">
        <v>55</v>
      </c>
      <c r="B21" s="115">
        <f>SUM('табл.хим.сост. '!B21)*100/63.5</f>
        <v>9.606299212598426</v>
      </c>
      <c r="C21" s="115">
        <f>SUM('табл.хим.сост. '!C21)*100/63.5</f>
        <v>10.393700787401574</v>
      </c>
      <c r="D21" s="115">
        <f>SUM('табл.хим.сост. '!D21)*100/63.5</f>
        <v>10.866141732283465</v>
      </c>
      <c r="E21" s="115">
        <f>SUM('табл.хим.сост. '!E21)*100/63.5</f>
        <v>16.74015748031496</v>
      </c>
      <c r="F21" s="115">
        <f>SUM('табл.хим.сост. '!F21)*100/63.5</f>
        <v>23.62204724409449</v>
      </c>
      <c r="G21" s="115">
        <f>SUM('табл.хим.сост. '!G21)*100/63.5</f>
        <v>10.992125984251969</v>
      </c>
      <c r="H21" s="115">
        <f>SUM('табл.хим.сост. '!H21)*100/63.5</f>
        <v>10.393700787401574</v>
      </c>
      <c r="I21" s="115">
        <f>SUM('табл.хим.сост. '!I21)*100/63.5</f>
        <v>11.826771653543307</v>
      </c>
      <c r="J21" s="115">
        <f>SUM('табл.хим.сост. '!J21)*100/63.5</f>
        <v>11.84251968503937</v>
      </c>
      <c r="K21" s="115">
        <f>SUM('табл.хим.сост. '!K21)*100/63.5</f>
        <v>10.078740157480315</v>
      </c>
      <c r="L21" s="115">
        <f>SUM('табл.хим.сост. '!L21)*100/63.5</f>
        <v>23.606299212598426</v>
      </c>
      <c r="M21" s="115">
        <f>SUM('табл.хим.сост. '!M21)*100/63.5</f>
        <v>9.622047244094489</v>
      </c>
      <c r="N21" s="116">
        <f>SUM('табл.хим.сост. '!N21)*100/63.5</f>
        <v>13.299212598425195</v>
      </c>
    </row>
    <row r="22" spans="1:14" ht="15">
      <c r="A22" s="112" t="s">
        <v>56</v>
      </c>
      <c r="B22" s="116">
        <f>SUM('табл.хим.сост. '!B22)*100/65</f>
        <v>11.569230769230769</v>
      </c>
      <c r="C22" s="116">
        <f>SUM('табл.хим.сост. '!C22)*100/65</f>
        <v>0.3076923076923077</v>
      </c>
      <c r="D22" s="116">
        <f>SUM('табл.хим.сост. '!D22)*100/65</f>
        <v>9.892307692307693</v>
      </c>
      <c r="E22" s="116">
        <f>SUM('табл.хим.сост. '!E22)*100/65</f>
        <v>16.723076923076924</v>
      </c>
      <c r="F22" s="116">
        <f>SUM('табл.хим.сост. '!F22)*100/65</f>
        <v>18.153846153846153</v>
      </c>
      <c r="G22" s="116">
        <f>SUM('табл.хим.сост. '!G22)*100/65</f>
        <v>13.107692307692307</v>
      </c>
      <c r="H22" s="116">
        <f>SUM('табл.хим.сост. '!H22)*100/65</f>
        <v>7.6923076923076925</v>
      </c>
      <c r="I22" s="116">
        <f>SUM('табл.хим.сост. '!I22)*100/65</f>
        <v>12.384615384615387</v>
      </c>
      <c r="J22" s="116">
        <f>SUM('табл.хим.сост. '!J22)*100/65</f>
        <v>10.276923076923078</v>
      </c>
      <c r="K22" s="116">
        <f>SUM('табл.хим.сост. '!K22)*100/65</f>
        <v>8</v>
      </c>
      <c r="L22" s="116">
        <f>SUM('табл.хим.сост. '!L22)*100/65</f>
        <v>20.26153846153846</v>
      </c>
      <c r="M22" s="116">
        <f>SUM('табл.хим.сост. '!M22)*100/65</f>
        <v>7.6923076923076925</v>
      </c>
      <c r="N22" s="116">
        <f>SUM('табл.хим.сост. '!N22)*100/65</f>
        <v>11.338461538461539</v>
      </c>
    </row>
    <row r="23" spans="1:14" ht="15">
      <c r="A23" s="112" t="s">
        <v>57</v>
      </c>
      <c r="B23" s="116">
        <f>SUM('табл.хим.сост. '!B23)*100/276</f>
        <v>41.91304347826087</v>
      </c>
      <c r="C23" s="116">
        <f>SUM('табл.хим.сост. '!C23)*100/276</f>
        <v>7.206521739130435</v>
      </c>
      <c r="D23" s="116">
        <f>SUM('табл.хим.сост. '!D23)*100/276</f>
        <v>11.304347826086959</v>
      </c>
      <c r="E23" s="116">
        <f>SUM('табл.хим.сост. '!E23)*100/276</f>
        <v>41.07608695652174</v>
      </c>
      <c r="F23" s="116">
        <f>SUM('табл.хим.сост. '!F23)*100/276</f>
        <v>39.492753623188406</v>
      </c>
      <c r="G23" s="116">
        <f>SUM('табл.хим.сост. '!G23)*100/276</f>
        <v>41.46376811594203</v>
      </c>
      <c r="H23" s="116">
        <f>SUM('табл.хим.сост. '!H23)*100/276</f>
        <v>12.608695652173912</v>
      </c>
      <c r="I23" s="116">
        <f>SUM('табл.хим.сост. '!I23)*100/276</f>
        <v>42.778985507246375</v>
      </c>
      <c r="J23" s="116">
        <f>SUM('табл.хим.сост. '!J23)*100/276</f>
        <v>39.8768115942029</v>
      </c>
      <c r="K23" s="116">
        <f>SUM('табл.хим.сост. '!K23)*100/276</f>
        <v>7.206521739130435</v>
      </c>
      <c r="L23" s="116">
        <f>SUM('табл.хим.сост. '!L23)*100/276</f>
        <v>38.539855072463766</v>
      </c>
      <c r="M23" s="116">
        <f>SUM('табл.хим.сост. '!M23)*100/276</f>
        <v>14.855072463768115</v>
      </c>
      <c r="N23" s="116">
        <f>SUM('табл.хим.сост. '!N23)*100/276</f>
        <v>28.193538647342994</v>
      </c>
    </row>
    <row r="24" spans="1:14" ht="15">
      <c r="A24" s="112" t="s">
        <v>58</v>
      </c>
      <c r="B24" s="116">
        <f>SUM('табл.хим.сост. '!B24)*100/1939</f>
        <v>20.39401753481176</v>
      </c>
      <c r="C24" s="116">
        <f>SUM('табл.хим.сост. '!C24)*100/1939</f>
        <v>10.923156266116555</v>
      </c>
      <c r="D24" s="116">
        <f>SUM('табл.хим.сост. '!D24)*100/1939</f>
        <v>13.130479628674575</v>
      </c>
      <c r="E24" s="116">
        <f>SUM('табл.хим.сост. '!E24)*100/1939</f>
        <v>27.643115007735947</v>
      </c>
      <c r="F24" s="116">
        <f>SUM('табл.хим.сост. '!F24)*100/1939</f>
        <v>26.405363589479112</v>
      </c>
      <c r="G24" s="116">
        <f>SUM('табл.хим.сост. '!G24)*100/1939</f>
        <v>20.685920577617328</v>
      </c>
      <c r="H24" s="116">
        <f>SUM('табл.хим.сост. '!H24)*100/1939</f>
        <v>12.429087158329036</v>
      </c>
      <c r="I24" s="116">
        <f>SUM('табл.хим.сост. '!I24)*100/1939</f>
        <v>29.96389891696751</v>
      </c>
      <c r="J24" s="116">
        <f>SUM('табл.хим.сост. '!J24)*100/1939</f>
        <v>26.580711707065497</v>
      </c>
      <c r="K24" s="116">
        <f>SUM('табл.хим.сост. '!K24)*100/1939</f>
        <v>10.923156266116555</v>
      </c>
      <c r="L24" s="116">
        <f>SUM('табл.хим.сост. '!L24)*100/1939</f>
        <v>27.643115007735947</v>
      </c>
      <c r="M24" s="116">
        <f>SUM('табл.хим.сост. '!M24)*100/1939</f>
        <v>13.378029912325939</v>
      </c>
      <c r="N24" s="116">
        <f t="shared" si="0"/>
        <v>20.008337631081314</v>
      </c>
    </row>
    <row r="25" spans="1:14" ht="15.75">
      <c r="A25" s="27" t="s">
        <v>61</v>
      </c>
      <c r="B25" s="118"/>
      <c r="C25" s="119"/>
      <c r="D25" s="118"/>
      <c r="E25" s="119"/>
      <c r="F25" s="118"/>
      <c r="G25" s="119"/>
      <c r="H25" s="118"/>
      <c r="I25" s="119"/>
      <c r="J25" s="118"/>
      <c r="K25" s="119"/>
      <c r="L25" s="119"/>
      <c r="M25" s="119"/>
      <c r="N25" s="116">
        <f t="shared" si="0"/>
        <v>0</v>
      </c>
    </row>
    <row r="26" spans="1:14" ht="15">
      <c r="A26" s="114" t="s">
        <v>55</v>
      </c>
      <c r="B26" s="116">
        <f>SUM('табл.хим.сост. '!B26)*100/63.5</f>
        <v>102.61417322834646</v>
      </c>
      <c r="C26" s="116">
        <f>SUM('табл.хим.сост. '!C26)*100/63.5</f>
        <v>104.62992125984252</v>
      </c>
      <c r="D26" s="116">
        <f>SUM('табл.хим.сост. '!D26)*100/63.5</f>
        <v>93.22834645669292</v>
      </c>
      <c r="E26" s="116">
        <f>SUM('табл.хим.сост. '!E26)*100/63.5</f>
        <v>101.9055118110236</v>
      </c>
      <c r="F26" s="116">
        <f>SUM('табл.хим.сост. '!F26)*100/63.5</f>
        <v>107.08661417322834</v>
      </c>
      <c r="G26" s="116">
        <f>SUM('табл.хим.сост. '!G26)*100/63.5</f>
        <v>121.48031496062993</v>
      </c>
      <c r="H26" s="116">
        <f>SUM('табл.хим.сост. '!H26)*100/63.5</f>
        <v>94.37795275590551</v>
      </c>
      <c r="I26" s="116">
        <f>SUM('табл.хим.сост. '!I26)*100/63.5</f>
        <v>92.96062992125982</v>
      </c>
      <c r="J26" s="116">
        <f>SUM('табл.хим.сост. '!J26)*100/63.5</f>
        <v>100.99212598425197</v>
      </c>
      <c r="K26" s="116">
        <f>SUM('табл.хим.сост. '!K26)*100/63.5</f>
        <v>79.2283464566929</v>
      </c>
      <c r="L26" s="116">
        <f>SUM('табл.хим.сост. '!L26)*100/63.5</f>
        <v>103.03937007874015</v>
      </c>
      <c r="M26" s="116">
        <f>SUM('табл.хим.сост. '!M26)*100/63.5</f>
        <v>98.66141732283465</v>
      </c>
      <c r="N26" s="116">
        <f>SUM('табл.хим.сост. '!N26)*100/63.5</f>
        <v>100.01706036745405</v>
      </c>
    </row>
    <row r="27" spans="1:14" ht="15">
      <c r="A27" s="112" t="s">
        <v>56</v>
      </c>
      <c r="B27" s="116">
        <f>SUM('табл.хим.сост. '!B27)*100/65</f>
        <v>88.99999999999999</v>
      </c>
      <c r="C27" s="116">
        <f>SUM('табл.хим.сост. '!C27)*100/65</f>
        <v>113.46153846153847</v>
      </c>
      <c r="D27" s="116">
        <f>SUM('табл.хим.сост. '!D27)*100/65</f>
        <v>72.61538461538461</v>
      </c>
      <c r="E27" s="116">
        <f>SUM('табл.хим.сост. '!E27)*100/65</f>
        <v>109.52307692307694</v>
      </c>
      <c r="F27" s="116">
        <f>SUM('табл.хим.сост. '!F27)*100/65</f>
        <v>132.04615384615386</v>
      </c>
      <c r="G27" s="116">
        <f>SUM('табл.хим.сост. '!G27)*100/65</f>
        <v>108.26153846153846</v>
      </c>
      <c r="H27" s="116">
        <f>SUM('табл.хим.сост. '!H27)*100/65</f>
        <v>84.64615384615385</v>
      </c>
      <c r="I27" s="116">
        <f>SUM('табл.хим.сост. '!I27)*100/65</f>
        <v>113.76923076923077</v>
      </c>
      <c r="J27" s="116">
        <f>SUM('табл.хим.сост. '!J27)*100/65</f>
        <v>74.78461538461536</v>
      </c>
      <c r="K27" s="116">
        <f>SUM('табл.хим.сост. '!K27)*100/65</f>
        <v>88.75384615384615</v>
      </c>
      <c r="L27" s="116">
        <f>SUM('табл.хим.сост. '!L27)*100/65</f>
        <v>148.30769230769232</v>
      </c>
      <c r="M27" s="116">
        <f>SUM('табл.хим.сост. '!M27)*100/65</f>
        <v>64.95384615384616</v>
      </c>
      <c r="N27" s="116">
        <f>SUM('табл.хим.сост. '!N27)*100/65</f>
        <v>100.01025641025643</v>
      </c>
    </row>
    <row r="28" spans="1:14" ht="15">
      <c r="A28" s="112" t="s">
        <v>57</v>
      </c>
      <c r="B28" s="116">
        <f>SUM('табл.хим.сост. '!B28)*100/276</f>
        <v>109.56521739130436</v>
      </c>
      <c r="C28" s="116">
        <f>SUM('табл.хим.сост. '!C28)*100/276</f>
        <v>79.40579710144927</v>
      </c>
      <c r="D28" s="116">
        <f>SUM('табл.хим.сост. '!D28)*100/276</f>
        <v>83.11956521739131</v>
      </c>
      <c r="E28" s="116">
        <f>SUM('табл.хим.сост. '!E28)*100/276</f>
        <v>113.55434782608697</v>
      </c>
      <c r="F28" s="116">
        <f>SUM('табл.хим.сост. '!F28)*100/276</f>
        <v>117.95652173913044</v>
      </c>
      <c r="G28" s="116">
        <f>SUM('табл.хим.сост. '!G28)*100/276</f>
        <v>121.14855072463769</v>
      </c>
      <c r="H28" s="116">
        <f>SUM('табл.хим.сост. '!H28)*100/276</f>
        <v>76.25</v>
      </c>
      <c r="I28" s="116">
        <f>SUM('табл.хим.сост. '!I28)*100/276</f>
        <v>110.51449275362319</v>
      </c>
      <c r="J28" s="116">
        <f>SUM('табл.хим.сост. '!J28)*100/276</f>
        <v>115.39130434782608</v>
      </c>
      <c r="K28" s="116">
        <f>SUM('табл.хим.сост. '!K28)*100/276</f>
        <v>78.06159420289855</v>
      </c>
      <c r="L28" s="116">
        <f>SUM('табл.хим.сост. '!L28)*100/276</f>
        <v>115.1268115942029</v>
      </c>
      <c r="M28" s="116">
        <f>SUM('табл.хим.сост. '!M28)*100/276</f>
        <v>80.27536231884058</v>
      </c>
      <c r="N28" s="116">
        <f>SUM('табл.хим.сост. '!N28)*100/276</f>
        <v>100.03079710144927</v>
      </c>
    </row>
    <row r="29" spans="1:14" ht="15">
      <c r="A29" s="112" t="s">
        <v>58</v>
      </c>
      <c r="B29" s="116">
        <f>SUM('табл.хим.сост. '!B29)*100/1939</f>
        <v>91.6833419288293</v>
      </c>
      <c r="C29" s="116">
        <f>SUM('табл.хим.сост. '!C29)*100/1939</f>
        <v>96.37545126353791</v>
      </c>
      <c r="D29" s="116">
        <f>SUM('табл.хим.сост. '!D29)*100/1939</f>
        <v>87.9339865910263</v>
      </c>
      <c r="E29" s="116">
        <f>SUM('табл.хим.сост. '!E29)*100/1939</f>
        <v>107.36977823620423</v>
      </c>
      <c r="F29" s="116">
        <f>SUM('табл.хим.сост. '!F29)*100/1939</f>
        <v>112.83341928829293</v>
      </c>
      <c r="G29" s="116">
        <f>SUM('табл.хим.сост. '!G29)*100/1939</f>
        <v>119.33367715317173</v>
      </c>
      <c r="H29" s="116">
        <f>SUM('табл.хим.сост. '!H29)*100/1939</f>
        <v>87.68849922640537</v>
      </c>
      <c r="I29" s="116">
        <f>SUM('табл.хим.сост. '!I29)*100/1939</f>
        <v>106.24858174316658</v>
      </c>
      <c r="J29" s="116">
        <f>SUM('табл.хим.сост. '!J29)*100/1939</f>
        <v>102.34811758638472</v>
      </c>
      <c r="K29" s="116">
        <f>SUM('табл.хим.сост. '!K29)*100/1939</f>
        <v>89.0582774626096</v>
      </c>
      <c r="L29" s="116">
        <f>SUM('табл.хим.сост. '!L29)*100/1939</f>
        <v>111.52656008251677</v>
      </c>
      <c r="M29" s="116">
        <f>SUM('табл.хим.сост. '!M29)*100/1939</f>
        <v>87.52346570397111</v>
      </c>
      <c r="N29" s="116">
        <f>SUM('табл.хим.сост. '!N29)*100/1939</f>
        <v>99.99359635550972</v>
      </c>
    </row>
  </sheetData>
  <sheetProtection/>
  <mergeCells count="1">
    <mergeCell ref="B1:N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" sqref="A1:O3"/>
    </sheetView>
  </sheetViews>
  <sheetFormatPr defaultColWidth="9.140625" defaultRowHeight="12.75"/>
  <cols>
    <col min="1" max="1" width="10.421875" style="0" customWidth="1"/>
    <col min="2" max="2" width="7.421875" style="0" customWidth="1"/>
    <col min="3" max="3" width="9.00390625" style="0" customWidth="1"/>
    <col min="4" max="4" width="9.140625" style="0" customWidth="1"/>
    <col min="5" max="5" width="8.7109375" style="0" customWidth="1"/>
    <col min="6" max="6" width="10.421875" style="0" customWidth="1"/>
    <col min="7" max="7" width="8.57421875" style="0" customWidth="1"/>
    <col min="8" max="8" width="8.8515625" style="0" customWidth="1"/>
    <col min="9" max="9" width="8.28125" style="0" customWidth="1"/>
    <col min="10" max="10" width="8.57421875" style="0" customWidth="1"/>
    <col min="11" max="11" width="8.421875" style="0" customWidth="1"/>
    <col min="12" max="13" width="8.00390625" style="0" customWidth="1"/>
    <col min="15" max="15" width="10.421875" style="0" customWidth="1"/>
  </cols>
  <sheetData>
    <row r="1" spans="1:15" ht="12.75" customHeight="1">
      <c r="A1" s="260" t="s">
        <v>285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12.7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17.25" customHeight="1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15" ht="45">
      <c r="A4" s="24"/>
      <c r="B4" s="24" t="s">
        <v>2</v>
      </c>
      <c r="C4" s="24" t="s">
        <v>3</v>
      </c>
      <c r="D4" s="24" t="s">
        <v>4</v>
      </c>
      <c r="E4" s="24" t="s">
        <v>5</v>
      </c>
      <c r="F4" s="25" t="s">
        <v>6</v>
      </c>
      <c r="G4" s="24" t="s">
        <v>7</v>
      </c>
      <c r="H4" s="26" t="s">
        <v>8</v>
      </c>
      <c r="I4" s="24" t="s">
        <v>9</v>
      </c>
      <c r="J4" s="24" t="s">
        <v>10</v>
      </c>
      <c r="K4" s="24" t="s">
        <v>11</v>
      </c>
      <c r="L4" s="24" t="s">
        <v>40</v>
      </c>
      <c r="M4" s="24" t="s">
        <v>41</v>
      </c>
      <c r="N4" s="23" t="s">
        <v>173</v>
      </c>
      <c r="O4" s="5" t="s">
        <v>86</v>
      </c>
    </row>
    <row r="5" spans="1:16" ht="15.75">
      <c r="A5" s="27" t="s">
        <v>72</v>
      </c>
      <c r="B5" s="95">
        <f>SUM(день1!G39)</f>
        <v>773.0000000000001</v>
      </c>
      <c r="C5" s="97">
        <f>SUM(день2!G40)</f>
        <v>907.2900000000001</v>
      </c>
      <c r="D5" s="95">
        <f>SUM(день3!G37)</f>
        <v>939.75</v>
      </c>
      <c r="E5" s="97">
        <f>SUM(день4!G39)</f>
        <v>924.45</v>
      </c>
      <c r="F5" s="95">
        <f>SUM(день5!G39)</f>
        <v>893.3199999999999</v>
      </c>
      <c r="G5" s="97">
        <f>SUM(день6!G39)</f>
        <v>911.6500000000001</v>
      </c>
      <c r="H5" s="95">
        <f>SUM(день7!G39)</f>
        <v>926.45</v>
      </c>
      <c r="I5" s="95">
        <f>SUM(день8!G39)</f>
        <v>949.72</v>
      </c>
      <c r="J5" s="95">
        <f>SUM(день9!G39)</f>
        <v>907.8</v>
      </c>
      <c r="K5" s="97">
        <f>SUM(день10!G37)</f>
        <v>942.6</v>
      </c>
      <c r="L5" s="95">
        <f>SUM(день11!G39)</f>
        <v>861.82</v>
      </c>
      <c r="M5" s="97">
        <f>SUM(день12!G37)</f>
        <v>952.47</v>
      </c>
      <c r="N5" s="30">
        <f>SUM(B5:M5)/12</f>
        <v>907.5266666666665</v>
      </c>
      <c r="O5" s="125">
        <v>907.5</v>
      </c>
      <c r="P5" s="159">
        <f>SUM(N5)/O5*100</f>
        <v>100.00293847566573</v>
      </c>
    </row>
    <row r="6" spans="1:16" ht="15.75">
      <c r="A6" s="27" t="s">
        <v>74</v>
      </c>
      <c r="B6" s="95">
        <f>SUM(день1!H39)</f>
        <v>800.75</v>
      </c>
      <c r="C6" s="95">
        <f>SUM(день2!H40)</f>
        <v>916.28</v>
      </c>
      <c r="D6" s="95">
        <f>SUM(день3!H37)</f>
        <v>910.49</v>
      </c>
      <c r="E6" s="95">
        <f>SUM(день4!H39)</f>
        <v>939.65</v>
      </c>
      <c r="F6" s="95">
        <f>SUM(день5!H39)</f>
        <v>929.75</v>
      </c>
      <c r="G6" s="95">
        <f>SUM(день6!H39)</f>
        <v>890.88</v>
      </c>
      <c r="H6" s="95">
        <f>SUM(день7!H39)</f>
        <v>973.5300000000001</v>
      </c>
      <c r="I6" s="97">
        <f>SUM(день8!H39)</f>
        <v>900.43</v>
      </c>
      <c r="J6" s="95">
        <f>SUM(день9!H39)</f>
        <v>922.46</v>
      </c>
      <c r="K6" s="95">
        <f>SUM(день10!H37)</f>
        <v>881.28</v>
      </c>
      <c r="L6" s="95">
        <f>SUM(день11!H39)</f>
        <v>914.3</v>
      </c>
      <c r="M6" s="95">
        <f>SUM(день12!H37)</f>
        <v>904.9300000000001</v>
      </c>
      <c r="N6" s="30">
        <f aca="true" t="shared" si="0" ref="N6:N17">SUM(B6:M6)/12</f>
        <v>907.0608333333333</v>
      </c>
      <c r="O6" s="125">
        <v>907.5</v>
      </c>
      <c r="P6" s="159">
        <f aca="true" t="shared" si="1" ref="P6:P17">SUM(N6)/O6*100</f>
        <v>99.95160697887971</v>
      </c>
    </row>
    <row r="7" spans="1:16" ht="15.75">
      <c r="A7" s="27" t="s">
        <v>75</v>
      </c>
      <c r="B7" s="95">
        <f>SUM(день1!I39)</f>
        <v>146.51999999999998</v>
      </c>
      <c r="C7" s="30">
        <f>SUM(день2!I40)</f>
        <v>152.8</v>
      </c>
      <c r="D7" s="30">
        <f>SUM(день3!I37)</f>
        <v>264.41999999999996</v>
      </c>
      <c r="E7" s="95">
        <f>SUM(день4!I39)</f>
        <v>162.67000000000002</v>
      </c>
      <c r="F7" s="95">
        <f>SUM(день5!I39)</f>
        <v>143.31</v>
      </c>
      <c r="G7" s="95">
        <f>SUM(день6!I39)</f>
        <v>310.34</v>
      </c>
      <c r="H7" s="95">
        <f>SUM(день7!I39)</f>
        <v>241.87</v>
      </c>
      <c r="I7" s="95">
        <f>SUM(день8!I39)</f>
        <v>244.76000000000002</v>
      </c>
      <c r="J7" s="95">
        <f>SUM(день9!I39)</f>
        <v>151.25</v>
      </c>
      <c r="K7" s="95">
        <f>SUM(день10!I37)</f>
        <v>141.51</v>
      </c>
      <c r="L7" s="95">
        <f>SUM(день11!I39)</f>
        <v>179.86</v>
      </c>
      <c r="M7" s="95">
        <f>SUM(день12!I37)</f>
        <v>332.57000000000005</v>
      </c>
      <c r="N7" s="30">
        <f t="shared" si="0"/>
        <v>205.99</v>
      </c>
      <c r="O7" s="125">
        <v>206</v>
      </c>
      <c r="P7" s="159">
        <f t="shared" si="1"/>
        <v>99.99514563106796</v>
      </c>
    </row>
    <row r="8" spans="1:16" ht="15.75">
      <c r="A8" s="27" t="s">
        <v>76</v>
      </c>
      <c r="B8" s="95">
        <f>SUM(день1!J39)</f>
        <v>10.2</v>
      </c>
      <c r="C8" s="95">
        <f>SUM(день2!J40)</f>
        <v>9.6</v>
      </c>
      <c r="D8" s="95">
        <f>SUM(день3!J37)</f>
        <v>10.909999999999998</v>
      </c>
      <c r="E8" s="95">
        <f>SUM(день4!J39)</f>
        <v>9.82</v>
      </c>
      <c r="F8" s="95">
        <f>SUM(день5!J39)</f>
        <v>8.93</v>
      </c>
      <c r="G8" s="95">
        <f>SUM(день6!J39)</f>
        <v>10.414000000000001</v>
      </c>
      <c r="H8" s="95">
        <f>SUM(день7!J39)</f>
        <v>10.040000000000001</v>
      </c>
      <c r="I8" s="95">
        <f>SUM(день8!J39)</f>
        <v>10.169999999999998</v>
      </c>
      <c r="J8" s="95">
        <f>SUM(день9!J39)</f>
        <v>9.965</v>
      </c>
      <c r="K8" s="95">
        <f>SUM(день10!J37)</f>
        <v>8.842</v>
      </c>
      <c r="L8" s="95">
        <f>SUM(день11!J39)</f>
        <v>10.665999999999999</v>
      </c>
      <c r="M8" s="95">
        <f>SUM(день12!J37)</f>
        <v>10.424</v>
      </c>
      <c r="N8" s="30">
        <f t="shared" si="0"/>
        <v>9.998416666666666</v>
      </c>
      <c r="O8" s="125">
        <v>10</v>
      </c>
      <c r="P8" s="159">
        <f t="shared" si="1"/>
        <v>99.98416666666665</v>
      </c>
    </row>
    <row r="9" spans="1:16" ht="15.75">
      <c r="A9" s="27" t="s">
        <v>77</v>
      </c>
      <c r="B9" s="95">
        <f>SUM(день1!K39)</f>
        <v>801.3199999999999</v>
      </c>
      <c r="C9" s="95">
        <f>SUM(день2!K40)</f>
        <v>905.4399999999999</v>
      </c>
      <c r="D9" s="95">
        <f>SUM(день3!K37)</f>
        <v>1019.62</v>
      </c>
      <c r="E9" s="30">
        <f>SUM(день4!K39)</f>
        <v>890.9399999999998</v>
      </c>
      <c r="F9" s="95">
        <f>SUM(день5!K39)</f>
        <v>963.3</v>
      </c>
      <c r="G9" s="95">
        <f>SUM(день6!K39)</f>
        <v>930.7199999999998</v>
      </c>
      <c r="H9" s="95">
        <f>SUM(день7!K39)</f>
        <v>843.99</v>
      </c>
      <c r="I9" s="95">
        <f>SUM(день8!K39)</f>
        <v>975.17</v>
      </c>
      <c r="J9" s="95">
        <f>SUM(день9!K39)</f>
        <v>731.93</v>
      </c>
      <c r="K9" s="95">
        <f>SUM(день10!K37)</f>
        <v>978.65</v>
      </c>
      <c r="L9" s="95">
        <f>SUM(день11!K39)</f>
        <v>819.95</v>
      </c>
      <c r="M9" s="95">
        <f>SUM(день12!K37)</f>
        <v>1029.2199999999998</v>
      </c>
      <c r="N9" s="30">
        <f t="shared" si="0"/>
        <v>907.5208333333334</v>
      </c>
      <c r="O9" s="125">
        <v>907.5</v>
      </c>
      <c r="P9" s="159">
        <f t="shared" si="1"/>
        <v>100.00229568411388</v>
      </c>
    </row>
    <row r="10" spans="1:16" ht="15.75">
      <c r="A10" s="27" t="s">
        <v>78</v>
      </c>
      <c r="B10" s="56">
        <f>SUM(день1!L39)</f>
        <v>0.043000000000000003</v>
      </c>
      <c r="C10" s="56">
        <f>SUM(день2!L40)</f>
        <v>0.098</v>
      </c>
      <c r="D10" s="96">
        <f>SUM(день3!L37)</f>
        <v>0.0718</v>
      </c>
      <c r="E10" s="96">
        <f>SUM(день4!L39)</f>
        <v>0.054</v>
      </c>
      <c r="F10" s="96">
        <f>SUM(день5!L39)</f>
        <v>0.0596</v>
      </c>
      <c r="G10" s="96">
        <f>SUM(день6!L39)</f>
        <v>0.0908</v>
      </c>
      <c r="H10" s="96">
        <f>SUM(день7!L39)</f>
        <v>0.12290000000000001</v>
      </c>
      <c r="I10" s="96">
        <f>SUM(день8!L39)</f>
        <v>0.09460000000000002</v>
      </c>
      <c r="J10" s="96">
        <f>SUM(день9!L39)</f>
        <v>0.0808</v>
      </c>
      <c r="K10" s="96">
        <f>SUM(день10!L37)</f>
        <v>0.068</v>
      </c>
      <c r="L10" s="96">
        <f>SUM(день11!L39)</f>
        <v>0.08560000000000001</v>
      </c>
      <c r="M10" s="96">
        <f>SUM(день12!L37)</f>
        <v>0.0908</v>
      </c>
      <c r="N10" s="30">
        <f t="shared" si="0"/>
        <v>0.07999166666666667</v>
      </c>
      <c r="O10" s="125">
        <v>0.08</v>
      </c>
      <c r="P10" s="159">
        <f t="shared" si="1"/>
        <v>99.98958333333333</v>
      </c>
    </row>
    <row r="11" spans="1:16" ht="15.75">
      <c r="A11" s="27" t="s">
        <v>79</v>
      </c>
      <c r="B11" s="99">
        <f>SUM(день1!M39)</f>
        <v>0.00722</v>
      </c>
      <c r="C11" s="99">
        <f>SUM(день2!M40)</f>
        <v>0.030160000000000003</v>
      </c>
      <c r="D11" s="99">
        <f>SUM(день3!M37)</f>
        <v>0.01809</v>
      </c>
      <c r="E11" s="99">
        <f>SUM(день4!M39)</f>
        <v>0.03581</v>
      </c>
      <c r="F11" s="99">
        <f>SUM(день5!M39)</f>
        <v>0.03025</v>
      </c>
      <c r="G11" s="99">
        <f>SUM(день6!M39)</f>
        <v>0.00155</v>
      </c>
      <c r="H11" s="99">
        <f>SUM(день7!M39)</f>
        <v>0.030159999999999996</v>
      </c>
      <c r="I11" s="99">
        <f>SUM(день8!M39)</f>
        <v>0.00532</v>
      </c>
      <c r="J11" s="99">
        <f>SUM(день9!M39)</f>
        <v>0.037849999999999995</v>
      </c>
      <c r="K11" s="99">
        <f>SUM(день10!M37)</f>
        <v>0.03176</v>
      </c>
      <c r="L11" s="99">
        <f>SUM(день11!M39)</f>
        <v>0.06022</v>
      </c>
      <c r="M11" s="99">
        <f>SUM(день12!M37)</f>
        <v>0.01148</v>
      </c>
      <c r="N11" s="30">
        <f t="shared" si="0"/>
        <v>0.024989166666666663</v>
      </c>
      <c r="O11" s="125">
        <v>0.025</v>
      </c>
      <c r="P11" s="159">
        <f t="shared" si="1"/>
        <v>99.95666666666665</v>
      </c>
    </row>
    <row r="12" spans="1:16" ht="15.75">
      <c r="A12" s="27" t="s">
        <v>80</v>
      </c>
      <c r="B12" s="95">
        <f>SUM(день1!N39)</f>
        <v>2.4528</v>
      </c>
      <c r="C12" s="95">
        <f>SUM(день2!N40)</f>
        <v>2.035</v>
      </c>
      <c r="D12" s="98">
        <f>SUM(день3!N37)</f>
        <v>1.799</v>
      </c>
      <c r="E12" s="95">
        <f>SUM(день4!N39)</f>
        <v>2.68</v>
      </c>
      <c r="F12" s="98">
        <f>SUM(день5!N39)</f>
        <v>4.7909999999999995</v>
      </c>
      <c r="G12" s="95">
        <f>SUM(день6!N39)</f>
        <v>1.433</v>
      </c>
      <c r="H12" s="98">
        <f>SUM(день7!N39)</f>
        <v>2.124</v>
      </c>
      <c r="I12" s="95">
        <f>SUM(день8!N39)</f>
        <v>2.0970000000000004</v>
      </c>
      <c r="J12" s="98">
        <f>SUM(день9!N39)</f>
        <v>2.2368000000000006</v>
      </c>
      <c r="K12" s="95">
        <f>SUM(день10!N37)</f>
        <v>2.3649999999999998</v>
      </c>
      <c r="L12" s="97">
        <f>SUM(день11!N39)</f>
        <v>2.555</v>
      </c>
      <c r="M12" s="95">
        <f>SUM(день12!N37)</f>
        <v>3.4290000000000003</v>
      </c>
      <c r="N12" s="30">
        <f t="shared" si="0"/>
        <v>2.4998</v>
      </c>
      <c r="O12" s="125">
        <v>2.5</v>
      </c>
      <c r="P12" s="159">
        <f t="shared" si="1"/>
        <v>99.992</v>
      </c>
    </row>
    <row r="13" spans="1:16" ht="15.75">
      <c r="A13" s="36" t="s">
        <v>81</v>
      </c>
      <c r="B13" s="95">
        <f>SUM(день1!O39)</f>
        <v>1.1320000000000001</v>
      </c>
      <c r="C13" s="95">
        <f>SUM(день2!O40)</f>
        <v>0.76</v>
      </c>
      <c r="D13" s="95">
        <f>SUM(день3!O37)</f>
        <v>1.149</v>
      </c>
      <c r="E13" s="95">
        <f>SUM(день4!O39)</f>
        <v>0.9400000000000001</v>
      </c>
      <c r="F13" s="95">
        <f>SUM(день5!O39)</f>
        <v>0.848</v>
      </c>
      <c r="G13" s="95">
        <f>SUM(день6!O39)</f>
        <v>1.1680000000000001</v>
      </c>
      <c r="H13" s="95">
        <f>SUM(день7!O39)</f>
        <v>0.92</v>
      </c>
      <c r="I13" s="95">
        <f>SUM(день8!O39)</f>
        <v>1.218</v>
      </c>
      <c r="J13" s="95">
        <f>SUM(день9!O39)</f>
        <v>0.982</v>
      </c>
      <c r="K13" s="95">
        <f>SUM(день10!O37)</f>
        <v>0.832</v>
      </c>
      <c r="L13" s="95">
        <f>SUM(день11!O39)</f>
        <v>0.92</v>
      </c>
      <c r="M13" s="95">
        <f>SUM(день12!O37)</f>
        <v>1.1300000000000001</v>
      </c>
      <c r="N13" s="30">
        <f t="shared" si="0"/>
        <v>0.9999166666666669</v>
      </c>
      <c r="O13" s="125">
        <v>1</v>
      </c>
      <c r="P13" s="159">
        <f t="shared" si="1"/>
        <v>99.99166666666669</v>
      </c>
    </row>
    <row r="14" spans="1:16" ht="15.75">
      <c r="A14" s="27" t="s">
        <v>82</v>
      </c>
      <c r="B14" s="95">
        <f>SUM(день1!P39)</f>
        <v>0.9140000000000001</v>
      </c>
      <c r="C14" s="95">
        <f>SUM(день2!P40)</f>
        <v>1.0070000000000001</v>
      </c>
      <c r="D14" s="95">
        <f>SUM(день3!P37)</f>
        <v>1.104</v>
      </c>
      <c r="E14" s="95">
        <f>SUM(день4!P39)</f>
        <v>0.764</v>
      </c>
      <c r="F14" s="95">
        <f>SUM(день5!P39)</f>
        <v>1.159</v>
      </c>
      <c r="G14" s="95">
        <f>SUM(день6!P39)</f>
        <v>0.9150000000000001</v>
      </c>
      <c r="H14" s="95">
        <f>SUM(день7!P39)</f>
        <v>0.8430000000000001</v>
      </c>
      <c r="I14" s="95">
        <f>SUM(день8!P39)</f>
        <v>0.8340000000000001</v>
      </c>
      <c r="J14" s="95">
        <f>SUM(день9!P39)</f>
        <v>0.9020000000000001</v>
      </c>
      <c r="K14" s="95">
        <f>SUM(день10!P37)</f>
        <v>0.919</v>
      </c>
      <c r="L14" s="95">
        <f>SUM(день11!P39)</f>
        <v>1.293</v>
      </c>
      <c r="M14" s="95">
        <f>SUM(день12!P37)</f>
        <v>1.347</v>
      </c>
      <c r="N14" s="30">
        <f t="shared" si="0"/>
        <v>1.0000833333333332</v>
      </c>
      <c r="O14" s="125">
        <v>1</v>
      </c>
      <c r="P14" s="159">
        <f t="shared" si="1"/>
        <v>100.00833333333333</v>
      </c>
    </row>
    <row r="15" spans="1:16" ht="15.75">
      <c r="A15" s="27" t="s">
        <v>83</v>
      </c>
      <c r="B15" s="95">
        <f>SUM(день1!Q39)</f>
        <v>510.851</v>
      </c>
      <c r="C15" s="95">
        <f>SUM(день2!Q40)</f>
        <v>498.6424999999999</v>
      </c>
      <c r="D15" s="95">
        <f>SUM(день3!Q37)</f>
        <v>590.75</v>
      </c>
      <c r="E15" s="95">
        <f>SUM(день4!Q39)</f>
        <v>587.39</v>
      </c>
      <c r="F15" s="95">
        <f>SUM(день5!Q39)</f>
        <v>587.5</v>
      </c>
      <c r="G15" s="95">
        <f>SUM(день6!Q39)</f>
        <v>717.1800000000001</v>
      </c>
      <c r="H15" s="95">
        <f>SUM(день7!Q39)</f>
        <v>416.80100000000004</v>
      </c>
      <c r="I15" s="95">
        <f>SUM(день8!Q39)</f>
        <v>628.105</v>
      </c>
      <c r="J15" s="95">
        <f>SUM(день9!Q39)</f>
        <v>490.35</v>
      </c>
      <c r="K15" s="95">
        <f>SUM(день10!Q37)</f>
        <v>495.1</v>
      </c>
      <c r="L15" s="95">
        <f>SUM(день11!Q39)</f>
        <v>694.8</v>
      </c>
      <c r="M15" s="95">
        <f>SUM(день12!Q37)</f>
        <v>715.656</v>
      </c>
      <c r="N15" s="30">
        <f t="shared" si="0"/>
        <v>577.7604583333334</v>
      </c>
      <c r="O15" s="125">
        <v>577.5</v>
      </c>
      <c r="P15" s="159">
        <f t="shared" si="1"/>
        <v>100.04510101010102</v>
      </c>
    </row>
    <row r="16" spans="1:16" ht="15.75">
      <c r="A16" s="27" t="s">
        <v>84</v>
      </c>
      <c r="B16" s="95">
        <f>SUM(день1!R39)</f>
        <v>8.280000000000001</v>
      </c>
      <c r="C16" s="95">
        <f>SUM(день2!R40)</f>
        <v>3.25</v>
      </c>
      <c r="D16" s="95">
        <f>SUM(день3!R37)</f>
        <v>12.12</v>
      </c>
      <c r="E16" s="95">
        <f>SUM(день4!R39)</f>
        <v>6.92</v>
      </c>
      <c r="F16" s="95">
        <f>SUM(день5!R39)</f>
        <v>8.6</v>
      </c>
      <c r="G16" s="95">
        <f>SUM(день6!R39)</f>
        <v>12.96</v>
      </c>
      <c r="H16" s="95">
        <f>SUM(день7!R39)</f>
        <v>8.540000000000001</v>
      </c>
      <c r="I16" s="95">
        <f>SUM(день8!R39)</f>
        <v>13.02</v>
      </c>
      <c r="J16" s="95">
        <f>SUM(день9!R39)</f>
        <v>6.049999999999999</v>
      </c>
      <c r="K16" s="95">
        <f>SUM(день10!R37)</f>
        <v>6.619999999999999</v>
      </c>
      <c r="L16" s="95">
        <f>SUM(день11!R39)</f>
        <v>5.6</v>
      </c>
      <c r="M16" s="95">
        <f>SUM(день12!R37)</f>
        <v>4.01</v>
      </c>
      <c r="N16" s="30">
        <f t="shared" si="0"/>
        <v>7.9975</v>
      </c>
      <c r="O16" s="125">
        <v>8</v>
      </c>
      <c r="P16" s="159">
        <f t="shared" si="1"/>
        <v>99.96875</v>
      </c>
    </row>
    <row r="17" spans="1:16" ht="15.75">
      <c r="A17" s="27" t="s">
        <v>85</v>
      </c>
      <c r="B17" s="95">
        <f>SUM(день1!S39)</f>
        <v>34.14</v>
      </c>
      <c r="C17" s="95">
        <f>SUM(день2!S40)</f>
        <v>66.05</v>
      </c>
      <c r="D17" s="95">
        <f>SUM(день3!S37)</f>
        <v>52.980000000000004</v>
      </c>
      <c r="E17" s="95">
        <f>SUM(день4!S39)</f>
        <v>48.28</v>
      </c>
      <c r="F17" s="95">
        <f>SUM(день5!S39)</f>
        <v>54.84</v>
      </c>
      <c r="G17" s="95">
        <f>SUM(день6!S39)</f>
        <v>38.46</v>
      </c>
      <c r="H17" s="95">
        <f>SUM(день7!S39)</f>
        <v>65.49</v>
      </c>
      <c r="I17" s="95">
        <f>SUM(день8!S39)</f>
        <v>39.120000000000005</v>
      </c>
      <c r="J17" s="95">
        <f>SUM(день9!S39)</f>
        <v>29.380000000000006</v>
      </c>
      <c r="K17" s="95">
        <f>SUM(день10!S37)</f>
        <v>60.21000000000001</v>
      </c>
      <c r="L17" s="95">
        <f>SUM(день11!S39)</f>
        <v>57.41000000000001</v>
      </c>
      <c r="M17" s="95">
        <f>SUM(день12!S37)</f>
        <v>47.60000000000001</v>
      </c>
      <c r="N17" s="30">
        <f t="shared" si="0"/>
        <v>49.49666666666667</v>
      </c>
      <c r="O17" s="125">
        <v>49.5</v>
      </c>
      <c r="P17" s="159">
        <f t="shared" si="1"/>
        <v>99.99326599326601</v>
      </c>
    </row>
    <row r="18" ht="12.75">
      <c r="P18" s="154"/>
    </row>
  </sheetData>
  <sheetProtection/>
  <mergeCells count="1">
    <mergeCell ref="A1:O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2"/>
  <sheetViews>
    <sheetView zoomScale="75" zoomScaleNormal="75" zoomScalePageLayoutView="0" workbookViewId="0" topLeftCell="A1">
      <selection activeCell="B1" sqref="B1:N3"/>
    </sheetView>
  </sheetViews>
  <sheetFormatPr defaultColWidth="9.140625" defaultRowHeight="12.75"/>
  <cols>
    <col min="1" max="1" width="21.140625" style="0" customWidth="1"/>
    <col min="2" max="2" width="10.140625" style="0" customWidth="1"/>
  </cols>
  <sheetData>
    <row r="1" spans="2:14" ht="12.75">
      <c r="B1" s="260" t="s">
        <v>286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2:14" ht="12.75"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2:15" ht="12.75"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2"/>
    </row>
    <row r="4" spans="1:15" ht="45">
      <c r="A4" s="24"/>
      <c r="B4" s="24" t="s">
        <v>2</v>
      </c>
      <c r="C4" s="24" t="s">
        <v>3</v>
      </c>
      <c r="D4" s="24" t="s">
        <v>4</v>
      </c>
      <c r="E4" s="24" t="s">
        <v>5</v>
      </c>
      <c r="F4" s="25" t="s">
        <v>6</v>
      </c>
      <c r="G4" s="24" t="s">
        <v>7</v>
      </c>
      <c r="H4" s="26" t="s">
        <v>8</v>
      </c>
      <c r="I4" s="24" t="s">
        <v>9</v>
      </c>
      <c r="J4" s="24" t="s">
        <v>10</v>
      </c>
      <c r="K4" s="24" t="s">
        <v>11</v>
      </c>
      <c r="L4" s="24" t="s">
        <v>40</v>
      </c>
      <c r="M4" s="24" t="s">
        <v>41</v>
      </c>
      <c r="N4" s="23" t="s">
        <v>173</v>
      </c>
      <c r="O4" s="5" t="s">
        <v>70</v>
      </c>
    </row>
    <row r="5" spans="1:15" ht="12.75">
      <c r="A5" s="263" t="s">
        <v>42</v>
      </c>
      <c r="B5" s="28"/>
      <c r="C5" s="16"/>
      <c r="D5" s="20"/>
      <c r="E5" s="16"/>
      <c r="F5" s="20"/>
      <c r="G5" s="16"/>
      <c r="H5" s="20"/>
      <c r="I5" s="16"/>
      <c r="J5" s="28"/>
      <c r="K5" s="16"/>
      <c r="L5" s="16"/>
      <c r="M5" s="16"/>
      <c r="N5" s="16"/>
      <c r="O5" s="16"/>
    </row>
    <row r="6" spans="1:15" ht="15.75">
      <c r="A6" s="264"/>
      <c r="B6" s="29">
        <f>SUM(день1!B14)</f>
        <v>520</v>
      </c>
      <c r="C6" s="30">
        <f>SUM(день2!B14)</f>
        <v>520</v>
      </c>
      <c r="D6" s="31">
        <f>SUM(день3!B14)</f>
        <v>535</v>
      </c>
      <c r="E6" s="30">
        <f>SUM(день4!B14)</f>
        <v>505</v>
      </c>
      <c r="F6" s="31">
        <f>SUM(день5!B14)</f>
        <v>505</v>
      </c>
      <c r="G6" s="30">
        <f>SUM(день6!B14)</f>
        <v>550</v>
      </c>
      <c r="H6" s="31">
        <f>SUM(день7!B14)</f>
        <v>520</v>
      </c>
      <c r="I6" s="30">
        <f>SUM(день8!B14)</f>
        <v>505</v>
      </c>
      <c r="J6" s="31">
        <f>SUM(день9!B14)</f>
        <v>535</v>
      </c>
      <c r="K6" s="30">
        <f>SUM(день10!B14)</f>
        <v>520</v>
      </c>
      <c r="L6" s="30">
        <f>SUM(день11!B14)</f>
        <v>525</v>
      </c>
      <c r="M6" s="30">
        <f>SUM(день12!B14)</f>
        <v>535</v>
      </c>
      <c r="N6" s="141">
        <f>SUM(B6:M6)/12</f>
        <v>522.9166666666666</v>
      </c>
      <c r="O6" s="16">
        <v>500</v>
      </c>
    </row>
    <row r="7" spans="1:15" ht="15.75">
      <c r="A7" s="265" t="s">
        <v>235</v>
      </c>
      <c r="B7" s="29"/>
      <c r="C7" s="30"/>
      <c r="D7" s="31"/>
      <c r="E7" s="30"/>
      <c r="F7" s="31"/>
      <c r="G7" s="30"/>
      <c r="H7" s="31"/>
      <c r="I7" s="30"/>
      <c r="J7" s="31"/>
      <c r="K7" s="30"/>
      <c r="L7" s="30"/>
      <c r="M7" s="30"/>
      <c r="N7" s="141"/>
      <c r="O7" s="16"/>
    </row>
    <row r="8" spans="1:15" ht="15.75">
      <c r="A8" s="266"/>
      <c r="B8" s="29">
        <f>SUM(день1!B18)</f>
        <v>200</v>
      </c>
      <c r="C8" s="30">
        <f>SUM(день2!B18)</f>
        <v>200</v>
      </c>
      <c r="D8" s="31">
        <f>SUM(день3!B18)</f>
        <v>200</v>
      </c>
      <c r="E8" s="30">
        <f>SUM(день4!B18)</f>
        <v>200</v>
      </c>
      <c r="F8" s="31">
        <f>SUM(день5!B18)</f>
        <v>200</v>
      </c>
      <c r="G8" s="30">
        <f>SUM(день6!B18)</f>
        <v>200</v>
      </c>
      <c r="H8" s="31">
        <f>SUM(день7!B18)</f>
        <v>200</v>
      </c>
      <c r="I8" s="30">
        <f>SUM(день8!B18)</f>
        <v>200</v>
      </c>
      <c r="J8" s="31">
        <f>SUM(день9!B18)</f>
        <v>200</v>
      </c>
      <c r="K8" s="30">
        <f>SUM(день10!B18)</f>
        <v>200</v>
      </c>
      <c r="L8" s="30">
        <f>SUM(день11!B18)</f>
        <v>200</v>
      </c>
      <c r="M8" s="30">
        <f>SUM(день12!B18)</f>
        <v>200</v>
      </c>
      <c r="N8" s="141">
        <f>SUM(B8:M8)/12</f>
        <v>200</v>
      </c>
      <c r="O8" s="16">
        <v>200</v>
      </c>
    </row>
    <row r="9" spans="1:15" ht="15">
      <c r="A9" s="263" t="s">
        <v>59</v>
      </c>
      <c r="B9" s="29"/>
      <c r="C9" s="30"/>
      <c r="D9" s="31"/>
      <c r="E9" s="30"/>
      <c r="F9" s="31"/>
      <c r="G9" s="30"/>
      <c r="H9" s="31"/>
      <c r="I9" s="30"/>
      <c r="J9" s="31"/>
      <c r="K9" s="30"/>
      <c r="L9" s="30"/>
      <c r="M9" s="30"/>
      <c r="N9" s="30"/>
      <c r="O9" s="16"/>
    </row>
    <row r="10" spans="1:15" ht="15.75">
      <c r="A10" s="264"/>
      <c r="B10" s="30">
        <f>SUM(день1!B34)</f>
        <v>855</v>
      </c>
      <c r="C10" s="30">
        <f>SUM(день2!B35)</f>
        <v>905</v>
      </c>
      <c r="D10" s="30">
        <f>SUM(день3!B32)</f>
        <v>805</v>
      </c>
      <c r="E10" s="30">
        <f>SUM(день4!B34)</f>
        <v>895</v>
      </c>
      <c r="F10" s="30">
        <f>SUM(день5!B34)</f>
        <v>935</v>
      </c>
      <c r="G10" s="30">
        <f>SUM(день6!B34)</f>
        <v>905</v>
      </c>
      <c r="H10" s="30">
        <f>SUM(день7!B34)</f>
        <v>895</v>
      </c>
      <c r="I10" s="30">
        <f>SUM(день8!B34)</f>
        <v>895</v>
      </c>
      <c r="J10" s="30">
        <f>SUM(день9!B34)</f>
        <v>905</v>
      </c>
      <c r="K10" s="30">
        <f>SUM(день10!B32)</f>
        <v>845</v>
      </c>
      <c r="L10" s="30">
        <f>SUM(день11!B34)</f>
        <v>895</v>
      </c>
      <c r="M10" s="30">
        <f>SUM(день12!B32)</f>
        <v>805</v>
      </c>
      <c r="N10" s="141">
        <f>SUM(B10:M10)/12</f>
        <v>878.3333333333334</v>
      </c>
      <c r="O10" s="16">
        <v>700</v>
      </c>
    </row>
    <row r="11" spans="1:15" ht="15">
      <c r="A11" s="263" t="s">
        <v>60</v>
      </c>
      <c r="B11" s="32"/>
      <c r="C11" s="33"/>
      <c r="D11" s="32"/>
      <c r="E11" s="33"/>
      <c r="F11" s="32"/>
      <c r="G11" s="33"/>
      <c r="H11" s="32"/>
      <c r="I11" s="33"/>
      <c r="J11" s="32"/>
      <c r="K11" s="33"/>
      <c r="L11" s="33"/>
      <c r="M11" s="33"/>
      <c r="N11" s="30"/>
      <c r="O11" s="16"/>
    </row>
    <row r="12" spans="1:15" ht="15.75">
      <c r="A12" s="264"/>
      <c r="B12" s="29">
        <f>SUM(день1!B38)</f>
        <v>305</v>
      </c>
      <c r="C12" s="30">
        <f>SUM(день2!B39)</f>
        <v>300</v>
      </c>
      <c r="D12" s="31">
        <f>SUM(день3!B36)</f>
        <v>300</v>
      </c>
      <c r="E12" s="30">
        <f>SUM(день4!B38)</f>
        <v>300</v>
      </c>
      <c r="F12" s="31">
        <f>SUM(день5!B38)</f>
        <v>300</v>
      </c>
      <c r="G12" s="30">
        <f>SUM(день6!B38)</f>
        <v>305</v>
      </c>
      <c r="H12" s="31">
        <f>SUM(день7!B38)</f>
        <v>300</v>
      </c>
      <c r="I12" s="30">
        <f>SUM(день8!B38)</f>
        <v>300</v>
      </c>
      <c r="J12" s="31">
        <f>SUM(день9!B38)</f>
        <v>300</v>
      </c>
      <c r="K12" s="30">
        <f>SUM(день10!B36)</f>
        <v>300</v>
      </c>
      <c r="L12" s="30">
        <f>SUM(день11!B38)</f>
        <v>300</v>
      </c>
      <c r="M12" s="30">
        <f>SUM(день12!B36)</f>
        <v>300</v>
      </c>
      <c r="N12" s="141">
        <f>SUM(B12:M12)/12</f>
        <v>300.8333333333333</v>
      </c>
      <c r="O12" s="16">
        <v>300</v>
      </c>
    </row>
  </sheetData>
  <sheetProtection/>
  <mergeCells count="5">
    <mergeCell ref="A11:A12"/>
    <mergeCell ref="B1:N3"/>
    <mergeCell ref="A5:A6"/>
    <mergeCell ref="A9:A10"/>
    <mergeCell ref="A7:A8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8"/>
  <sheetViews>
    <sheetView zoomScale="75" zoomScaleNormal="75" zoomScalePageLayoutView="0" workbookViewId="0" topLeftCell="A1">
      <selection activeCell="S25" sqref="S25:S26"/>
    </sheetView>
  </sheetViews>
  <sheetFormatPr defaultColWidth="9.140625" defaultRowHeight="12.75"/>
  <cols>
    <col min="1" max="1" width="37.7109375" style="0" customWidth="1"/>
    <col min="2" max="2" width="6.57421875" style="0" customWidth="1"/>
    <col min="3" max="6" width="6.421875" style="0" customWidth="1"/>
    <col min="7" max="7" width="6.57421875" style="0" customWidth="1"/>
    <col min="8" max="8" width="6.421875" style="0" customWidth="1"/>
    <col min="9" max="10" width="6.57421875" style="0" customWidth="1"/>
    <col min="11" max="13" width="7.421875" style="0" customWidth="1"/>
    <col min="15" max="15" width="8.8515625" style="0" customWidth="1"/>
    <col min="16" max="16" width="9.7109375" style="0" customWidth="1"/>
  </cols>
  <sheetData>
    <row r="1" spans="1:16" ht="15">
      <c r="A1" s="267" t="s">
        <v>287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4"/>
    </row>
    <row r="2" spans="1:16" ht="1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4"/>
    </row>
    <row r="3" spans="1:17" ht="48">
      <c r="A3" s="5" t="s">
        <v>1</v>
      </c>
      <c r="B3" s="6" t="s">
        <v>2</v>
      </c>
      <c r="C3" s="7" t="s">
        <v>3</v>
      </c>
      <c r="D3" s="8" t="s">
        <v>4</v>
      </c>
      <c r="E3" s="7" t="s">
        <v>5</v>
      </c>
      <c r="F3" s="6" t="s">
        <v>6</v>
      </c>
      <c r="G3" s="7" t="s">
        <v>7</v>
      </c>
      <c r="H3" s="9" t="s">
        <v>8</v>
      </c>
      <c r="I3" s="7" t="s">
        <v>9</v>
      </c>
      <c r="J3" s="9" t="s">
        <v>10</v>
      </c>
      <c r="K3" s="7" t="s">
        <v>11</v>
      </c>
      <c r="L3" s="8" t="s">
        <v>40</v>
      </c>
      <c r="M3" s="8" t="s">
        <v>41</v>
      </c>
      <c r="N3" s="10" t="s">
        <v>174</v>
      </c>
      <c r="O3" s="17" t="s">
        <v>38</v>
      </c>
      <c r="P3" s="17" t="s">
        <v>68</v>
      </c>
      <c r="Q3" s="17" t="s">
        <v>69</v>
      </c>
    </row>
    <row r="4" spans="1:17" ht="15">
      <c r="A4" s="11" t="s">
        <v>12</v>
      </c>
      <c r="B4" s="100">
        <v>124</v>
      </c>
      <c r="C4" s="100">
        <v>124</v>
      </c>
      <c r="D4" s="100">
        <v>124</v>
      </c>
      <c r="E4" s="100">
        <v>124</v>
      </c>
      <c r="F4" s="100">
        <v>124</v>
      </c>
      <c r="G4" s="100">
        <v>124</v>
      </c>
      <c r="H4" s="100">
        <v>124</v>
      </c>
      <c r="I4" s="100">
        <v>124</v>
      </c>
      <c r="J4" s="100">
        <v>124</v>
      </c>
      <c r="K4" s="100">
        <v>124</v>
      </c>
      <c r="L4" s="100">
        <v>124</v>
      </c>
      <c r="M4" s="100">
        <v>124</v>
      </c>
      <c r="N4" s="100">
        <f>SUM(B4:M4)/12</f>
        <v>124</v>
      </c>
      <c r="O4" s="162">
        <v>165</v>
      </c>
      <c r="P4" s="156">
        <f>SUM(N4/O4)*100</f>
        <v>75.15151515151514</v>
      </c>
      <c r="Q4" s="18">
        <f aca="true" t="shared" si="0" ref="Q4:Q32">SUM(N4/O4)*100-100</f>
        <v>-24.84848484848486</v>
      </c>
    </row>
    <row r="5" spans="1:17" ht="15">
      <c r="A5" s="13" t="s">
        <v>13</v>
      </c>
      <c r="B5" s="100">
        <v>66</v>
      </c>
      <c r="C5" s="100">
        <v>66</v>
      </c>
      <c r="D5" s="100">
        <v>66</v>
      </c>
      <c r="E5" s="100">
        <v>66</v>
      </c>
      <c r="F5" s="100">
        <v>66</v>
      </c>
      <c r="G5" s="100">
        <v>66</v>
      </c>
      <c r="H5" s="100">
        <v>66</v>
      </c>
      <c r="I5" s="100">
        <v>66</v>
      </c>
      <c r="J5" s="100">
        <v>66</v>
      </c>
      <c r="K5" s="100">
        <v>66</v>
      </c>
      <c r="L5" s="100">
        <v>66</v>
      </c>
      <c r="M5" s="100">
        <v>66</v>
      </c>
      <c r="N5" s="100">
        <f aca="true" t="shared" si="1" ref="N5:N32">SUM(B5:M5)/12</f>
        <v>66</v>
      </c>
      <c r="O5" s="163">
        <v>88</v>
      </c>
      <c r="P5" s="156">
        <f>SUM(N5/O5)*100</f>
        <v>75</v>
      </c>
      <c r="Q5" s="18">
        <f t="shared" si="0"/>
        <v>-25</v>
      </c>
    </row>
    <row r="6" spans="1:17" ht="15">
      <c r="A6" s="13" t="s">
        <v>14</v>
      </c>
      <c r="B6" s="100">
        <v>21</v>
      </c>
      <c r="C6" s="100">
        <v>17</v>
      </c>
      <c r="D6" s="100">
        <v>1.4</v>
      </c>
      <c r="E6" s="100">
        <v>1.5</v>
      </c>
      <c r="F6" s="100">
        <v>56</v>
      </c>
      <c r="G6" s="100">
        <v>32</v>
      </c>
      <c r="H6" s="100"/>
      <c r="I6" s="100"/>
      <c r="J6" s="100"/>
      <c r="K6" s="100">
        <v>2</v>
      </c>
      <c r="L6" s="100">
        <v>8</v>
      </c>
      <c r="M6" s="100">
        <v>10</v>
      </c>
      <c r="N6" s="170">
        <f t="shared" si="1"/>
        <v>12.408333333333333</v>
      </c>
      <c r="O6" s="164">
        <v>16.5</v>
      </c>
      <c r="P6" s="156">
        <f aca="true" t="shared" si="2" ref="P6:P32">SUM(N6/O6)*100</f>
        <v>75.20202020202021</v>
      </c>
      <c r="Q6" s="18">
        <f t="shared" si="0"/>
        <v>-24.797979797979792</v>
      </c>
    </row>
    <row r="7" spans="1:17" ht="15">
      <c r="A7" s="12" t="s">
        <v>15</v>
      </c>
      <c r="B7" s="171">
        <v>70</v>
      </c>
      <c r="C7" s="124"/>
      <c r="D7" s="171">
        <v>31</v>
      </c>
      <c r="E7" s="124">
        <v>40</v>
      </c>
      <c r="F7" s="124">
        <v>40</v>
      </c>
      <c r="G7" s="100"/>
      <c r="H7" s="124">
        <v>68</v>
      </c>
      <c r="I7" s="124">
        <v>45</v>
      </c>
      <c r="J7" s="124">
        <v>30</v>
      </c>
      <c r="K7" s="124">
        <v>49</v>
      </c>
      <c r="L7" s="172">
        <v>33</v>
      </c>
      <c r="M7" s="172">
        <v>40</v>
      </c>
      <c r="N7" s="170">
        <f t="shared" si="1"/>
        <v>37.166666666666664</v>
      </c>
      <c r="O7" s="163">
        <v>49.5</v>
      </c>
      <c r="P7" s="156">
        <f t="shared" si="2"/>
        <v>75.08417508417507</v>
      </c>
      <c r="Q7" s="18">
        <f t="shared" si="0"/>
        <v>-24.915824915824928</v>
      </c>
    </row>
    <row r="8" spans="1:17" ht="15">
      <c r="A8" s="13" t="s">
        <v>16</v>
      </c>
      <c r="B8" s="168">
        <v>12.5</v>
      </c>
      <c r="C8" s="100"/>
      <c r="D8" s="168"/>
      <c r="E8" s="100"/>
      <c r="F8" s="168"/>
      <c r="G8" s="100">
        <v>68</v>
      </c>
      <c r="H8" s="168"/>
      <c r="I8" s="100"/>
      <c r="J8" s="168">
        <v>68</v>
      </c>
      <c r="K8" s="100"/>
      <c r="L8" s="100"/>
      <c r="M8" s="100"/>
      <c r="N8" s="170">
        <f t="shared" si="1"/>
        <v>12.375</v>
      </c>
      <c r="O8" s="163">
        <v>16.5</v>
      </c>
      <c r="P8" s="156">
        <f t="shared" si="2"/>
        <v>75</v>
      </c>
      <c r="Q8" s="18">
        <f t="shared" si="0"/>
        <v>-25</v>
      </c>
    </row>
    <row r="9" spans="1:17" ht="15">
      <c r="A9" s="12" t="s">
        <v>17</v>
      </c>
      <c r="B9" s="171">
        <v>86</v>
      </c>
      <c r="C9" s="124">
        <v>275</v>
      </c>
      <c r="D9" s="171">
        <v>110</v>
      </c>
      <c r="E9" s="124">
        <v>133</v>
      </c>
      <c r="F9" s="124">
        <v>270</v>
      </c>
      <c r="G9" s="100">
        <v>66</v>
      </c>
      <c r="H9" s="124">
        <v>250</v>
      </c>
      <c r="I9" s="124">
        <v>154.5</v>
      </c>
      <c r="J9" s="169">
        <v>126</v>
      </c>
      <c r="K9" s="100">
        <v>251</v>
      </c>
      <c r="L9" s="100">
        <v>65</v>
      </c>
      <c r="M9" s="100">
        <v>65</v>
      </c>
      <c r="N9" s="170">
        <f t="shared" si="1"/>
        <v>154.29166666666666</v>
      </c>
      <c r="O9" s="163">
        <v>205.7</v>
      </c>
      <c r="P9" s="156">
        <f t="shared" si="2"/>
        <v>75.00810241451953</v>
      </c>
      <c r="Q9" s="18">
        <f t="shared" si="0"/>
        <v>-24.991897585480473</v>
      </c>
    </row>
    <row r="10" spans="1:17" ht="15">
      <c r="A10" s="13" t="s">
        <v>18</v>
      </c>
      <c r="B10" s="168">
        <v>36</v>
      </c>
      <c r="C10" s="100">
        <v>255</v>
      </c>
      <c r="D10" s="168">
        <v>316</v>
      </c>
      <c r="E10" s="100">
        <v>189</v>
      </c>
      <c r="F10" s="168">
        <v>295</v>
      </c>
      <c r="G10" s="100">
        <v>174</v>
      </c>
      <c r="H10" s="168">
        <v>243</v>
      </c>
      <c r="I10" s="100">
        <v>286</v>
      </c>
      <c r="J10" s="173">
        <v>288</v>
      </c>
      <c r="K10" s="174">
        <v>329</v>
      </c>
      <c r="L10" s="174">
        <v>198</v>
      </c>
      <c r="M10" s="174">
        <v>163.5</v>
      </c>
      <c r="N10" s="170">
        <f t="shared" si="1"/>
        <v>231.04166666666666</v>
      </c>
      <c r="O10" s="165">
        <v>308</v>
      </c>
      <c r="P10" s="156">
        <f t="shared" si="2"/>
        <v>75.01352813852814</v>
      </c>
      <c r="Q10" s="18">
        <f t="shared" si="0"/>
        <v>-24.986471861471856</v>
      </c>
    </row>
    <row r="11" spans="1:17" ht="15">
      <c r="A11" s="12" t="s">
        <v>19</v>
      </c>
      <c r="B11" s="171"/>
      <c r="C11" s="124">
        <v>175</v>
      </c>
      <c r="D11" s="171">
        <v>285</v>
      </c>
      <c r="E11" s="124"/>
      <c r="F11" s="171">
        <v>245</v>
      </c>
      <c r="G11" s="100">
        <v>76</v>
      </c>
      <c r="H11" s="124">
        <v>255</v>
      </c>
      <c r="I11" s="124"/>
      <c r="J11" s="124">
        <v>235</v>
      </c>
      <c r="K11" s="124">
        <v>255</v>
      </c>
      <c r="L11" s="100">
        <v>76</v>
      </c>
      <c r="M11" s="100">
        <v>230</v>
      </c>
      <c r="N11" s="170">
        <f t="shared" si="1"/>
        <v>152.66666666666666</v>
      </c>
      <c r="O11" s="165">
        <v>203.5</v>
      </c>
      <c r="P11" s="156">
        <f t="shared" si="2"/>
        <v>75.02047502047502</v>
      </c>
      <c r="Q11" s="18">
        <f t="shared" si="0"/>
        <v>-24.97952497952498</v>
      </c>
    </row>
    <row r="12" spans="1:17" ht="15">
      <c r="A12" s="13" t="s">
        <v>20</v>
      </c>
      <c r="B12" s="100"/>
      <c r="C12" s="100"/>
      <c r="D12" s="100">
        <v>30</v>
      </c>
      <c r="E12" s="100">
        <v>30</v>
      </c>
      <c r="F12" s="100"/>
      <c r="G12" s="100"/>
      <c r="H12" s="100"/>
      <c r="I12" s="100">
        <v>30</v>
      </c>
      <c r="J12" s="100"/>
      <c r="K12" s="100">
        <v>30</v>
      </c>
      <c r="L12" s="100"/>
      <c r="M12" s="100">
        <v>30</v>
      </c>
      <c r="N12" s="170">
        <f t="shared" si="1"/>
        <v>12.5</v>
      </c>
      <c r="O12" s="164">
        <v>16.5</v>
      </c>
      <c r="P12" s="156">
        <f t="shared" si="2"/>
        <v>75.75757575757575</v>
      </c>
      <c r="Q12" s="18">
        <f t="shared" si="0"/>
        <v>-24.24242424242425</v>
      </c>
    </row>
    <row r="13" spans="1:17" ht="15">
      <c r="A13" s="12" t="s">
        <v>21</v>
      </c>
      <c r="B13" s="168">
        <v>180</v>
      </c>
      <c r="C13" s="100">
        <v>180</v>
      </c>
      <c r="D13" s="168">
        <v>180</v>
      </c>
      <c r="E13" s="100">
        <v>180</v>
      </c>
      <c r="F13" s="168">
        <v>180</v>
      </c>
      <c r="G13" s="100">
        <v>180</v>
      </c>
      <c r="H13" s="168">
        <v>150</v>
      </c>
      <c r="I13" s="100">
        <v>150</v>
      </c>
      <c r="J13" s="168">
        <v>150</v>
      </c>
      <c r="K13" s="100">
        <v>150</v>
      </c>
      <c r="L13" s="100">
        <v>150</v>
      </c>
      <c r="M13" s="100">
        <v>150</v>
      </c>
      <c r="N13" s="170">
        <f t="shared" si="1"/>
        <v>165</v>
      </c>
      <c r="O13" s="163">
        <v>220</v>
      </c>
      <c r="P13" s="156">
        <f t="shared" si="2"/>
        <v>75</v>
      </c>
      <c r="Q13" s="18">
        <f t="shared" si="0"/>
        <v>-25</v>
      </c>
    </row>
    <row r="14" spans="1:17" ht="15">
      <c r="A14" s="13" t="s">
        <v>62</v>
      </c>
      <c r="B14" s="173"/>
      <c r="C14" s="174"/>
      <c r="D14" s="173"/>
      <c r="E14" s="174"/>
      <c r="F14" s="173">
        <v>50</v>
      </c>
      <c r="G14" s="174"/>
      <c r="H14" s="173"/>
      <c r="I14" s="174"/>
      <c r="J14" s="173"/>
      <c r="K14" s="174"/>
      <c r="L14" s="175">
        <v>50</v>
      </c>
      <c r="M14" s="175"/>
      <c r="N14" s="170">
        <f t="shared" si="1"/>
        <v>8.333333333333334</v>
      </c>
      <c r="O14" s="164">
        <v>11</v>
      </c>
      <c r="P14" s="156">
        <f t="shared" si="2"/>
        <v>75.75757575757576</v>
      </c>
      <c r="Q14" s="18">
        <f t="shared" si="0"/>
        <v>-24.242424242424235</v>
      </c>
    </row>
    <row r="15" spans="1:17" ht="15">
      <c r="A15" s="15" t="s">
        <v>22</v>
      </c>
      <c r="B15" s="173">
        <v>25</v>
      </c>
      <c r="C15" s="174">
        <v>25</v>
      </c>
      <c r="D15" s="173">
        <v>25</v>
      </c>
      <c r="E15" s="174">
        <v>25</v>
      </c>
      <c r="F15" s="173">
        <v>25</v>
      </c>
      <c r="G15" s="174">
        <v>25</v>
      </c>
      <c r="H15" s="173">
        <v>25</v>
      </c>
      <c r="I15" s="174">
        <v>25</v>
      </c>
      <c r="J15" s="173">
        <v>24</v>
      </c>
      <c r="K15" s="174">
        <v>25</v>
      </c>
      <c r="L15" s="175">
        <v>24</v>
      </c>
      <c r="M15" s="175">
        <v>24</v>
      </c>
      <c r="N15" s="170">
        <f t="shared" si="1"/>
        <v>24.75</v>
      </c>
      <c r="O15" s="163">
        <v>33</v>
      </c>
      <c r="P15" s="156">
        <f t="shared" si="2"/>
        <v>75</v>
      </c>
      <c r="Q15" s="18">
        <f t="shared" si="0"/>
        <v>-25</v>
      </c>
    </row>
    <row r="16" spans="1:17" ht="15">
      <c r="A16" s="12" t="s">
        <v>23</v>
      </c>
      <c r="B16" s="171">
        <v>26.5</v>
      </c>
      <c r="C16" s="124">
        <v>27</v>
      </c>
      <c r="D16" s="171">
        <v>35</v>
      </c>
      <c r="E16" s="124">
        <v>24</v>
      </c>
      <c r="F16" s="124">
        <v>31</v>
      </c>
      <c r="G16" s="124">
        <v>26</v>
      </c>
      <c r="H16" s="124">
        <v>21.75</v>
      </c>
      <c r="I16" s="124">
        <v>13.75</v>
      </c>
      <c r="J16" s="124">
        <v>28</v>
      </c>
      <c r="K16" s="124">
        <v>25</v>
      </c>
      <c r="L16" s="100">
        <v>14.75</v>
      </c>
      <c r="M16" s="100">
        <v>25</v>
      </c>
      <c r="N16" s="170">
        <f t="shared" si="1"/>
        <v>24.8125</v>
      </c>
      <c r="O16" s="164">
        <v>33</v>
      </c>
      <c r="P16" s="156">
        <f t="shared" si="2"/>
        <v>75.18939393939394</v>
      </c>
      <c r="Q16" s="18">
        <f t="shared" si="0"/>
        <v>-24.810606060606062</v>
      </c>
    </row>
    <row r="17" spans="1:17" ht="15">
      <c r="A17" s="13" t="s">
        <v>24</v>
      </c>
      <c r="B17" s="168">
        <v>5</v>
      </c>
      <c r="C17" s="100">
        <v>11</v>
      </c>
      <c r="D17" s="168">
        <v>7</v>
      </c>
      <c r="E17" s="100">
        <v>24</v>
      </c>
      <c r="F17" s="168">
        <v>6</v>
      </c>
      <c r="G17" s="100">
        <v>6</v>
      </c>
      <c r="H17" s="168">
        <v>24</v>
      </c>
      <c r="I17" s="100">
        <v>2.5</v>
      </c>
      <c r="J17" s="168">
        <v>24</v>
      </c>
      <c r="K17" s="100">
        <v>25</v>
      </c>
      <c r="L17" s="169">
        <v>8</v>
      </c>
      <c r="M17" s="169">
        <v>6</v>
      </c>
      <c r="N17" s="170">
        <f t="shared" si="1"/>
        <v>12.375</v>
      </c>
      <c r="O17" s="163">
        <v>16.5</v>
      </c>
      <c r="P17" s="156">
        <f t="shared" si="2"/>
        <v>75</v>
      </c>
      <c r="Q17" s="18">
        <f t="shared" si="0"/>
        <v>-25</v>
      </c>
    </row>
    <row r="18" spans="1:17" ht="15">
      <c r="A18" s="12" t="s">
        <v>25</v>
      </c>
      <c r="B18" s="168">
        <v>5</v>
      </c>
      <c r="C18" s="100">
        <v>22</v>
      </c>
      <c r="D18" s="168">
        <v>40</v>
      </c>
      <c r="E18" s="100"/>
      <c r="F18" s="168">
        <v>10</v>
      </c>
      <c r="G18" s="100">
        <v>47</v>
      </c>
      <c r="H18" s="168"/>
      <c r="I18" s="100">
        <v>46</v>
      </c>
      <c r="J18" s="168">
        <v>48</v>
      </c>
      <c r="K18" s="100"/>
      <c r="L18" s="169">
        <v>69</v>
      </c>
      <c r="M18" s="169">
        <v>11</v>
      </c>
      <c r="N18" s="170">
        <f t="shared" si="1"/>
        <v>24.833333333333332</v>
      </c>
      <c r="O18" s="164">
        <v>33</v>
      </c>
      <c r="P18" s="156">
        <f t="shared" si="2"/>
        <v>75.25252525252525</v>
      </c>
      <c r="Q18" s="18">
        <f t="shared" si="0"/>
        <v>-24.747474747474755</v>
      </c>
    </row>
    <row r="19" spans="1:17" ht="15">
      <c r="A19" s="13" t="s">
        <v>26</v>
      </c>
      <c r="B19" s="168">
        <v>300</v>
      </c>
      <c r="C19" s="100">
        <v>50</v>
      </c>
      <c r="D19" s="168">
        <v>200</v>
      </c>
      <c r="E19" s="100">
        <v>500</v>
      </c>
      <c r="F19" s="168">
        <v>200</v>
      </c>
      <c r="G19" s="100">
        <v>150</v>
      </c>
      <c r="H19" s="168">
        <v>120</v>
      </c>
      <c r="I19" s="100">
        <v>400</v>
      </c>
      <c r="J19" s="168">
        <v>300</v>
      </c>
      <c r="K19" s="100">
        <v>150</v>
      </c>
      <c r="L19" s="169">
        <v>300</v>
      </c>
      <c r="M19" s="169">
        <v>300</v>
      </c>
      <c r="N19" s="170">
        <f t="shared" si="1"/>
        <v>247.5</v>
      </c>
      <c r="O19" s="163">
        <v>330</v>
      </c>
      <c r="P19" s="156">
        <f t="shared" si="2"/>
        <v>75</v>
      </c>
      <c r="Q19" s="18">
        <f t="shared" si="0"/>
        <v>-25</v>
      </c>
    </row>
    <row r="20" spans="1:17" ht="15">
      <c r="A20" s="12" t="s">
        <v>27</v>
      </c>
      <c r="B20" s="171"/>
      <c r="C20" s="124">
        <v>171</v>
      </c>
      <c r="D20" s="176"/>
      <c r="E20" s="124">
        <v>40</v>
      </c>
      <c r="F20" s="176"/>
      <c r="G20" s="124">
        <v>171</v>
      </c>
      <c r="H20" s="176"/>
      <c r="I20" s="124"/>
      <c r="J20" s="176"/>
      <c r="K20" s="124"/>
      <c r="L20" s="100">
        <v>121</v>
      </c>
      <c r="M20" s="100"/>
      <c r="N20" s="170">
        <f t="shared" si="1"/>
        <v>41.916666666666664</v>
      </c>
      <c r="O20" s="164">
        <v>55</v>
      </c>
      <c r="P20" s="156">
        <f t="shared" si="2"/>
        <v>76.2121212121212</v>
      </c>
      <c r="Q20" s="18">
        <f t="shared" si="0"/>
        <v>-23.787878787878796</v>
      </c>
    </row>
    <row r="21" spans="1:17" ht="15">
      <c r="A21" s="13" t="s">
        <v>28</v>
      </c>
      <c r="B21" s="168">
        <v>100</v>
      </c>
      <c r="C21" s="100">
        <v>40</v>
      </c>
      <c r="D21" s="168">
        <v>79</v>
      </c>
      <c r="E21" s="100">
        <v>139</v>
      </c>
      <c r="F21" s="168"/>
      <c r="G21" s="100">
        <v>79</v>
      </c>
      <c r="H21" s="168">
        <v>39</v>
      </c>
      <c r="I21" s="100">
        <v>25</v>
      </c>
      <c r="J21" s="168"/>
      <c r="K21" s="100">
        <v>79</v>
      </c>
      <c r="L21" s="169">
        <v>39</v>
      </c>
      <c r="M21" s="169">
        <v>79</v>
      </c>
      <c r="N21" s="170">
        <f t="shared" si="1"/>
        <v>58.166666666666664</v>
      </c>
      <c r="O21" s="163">
        <v>77</v>
      </c>
      <c r="P21" s="156">
        <f t="shared" si="2"/>
        <v>75.54112554112554</v>
      </c>
      <c r="Q21" s="18">
        <f t="shared" si="0"/>
        <v>-24.45887445887446</v>
      </c>
    </row>
    <row r="22" spans="1:17" ht="15">
      <c r="A22" s="13" t="s">
        <v>37</v>
      </c>
      <c r="B22" s="125">
        <v>25</v>
      </c>
      <c r="C22" s="125"/>
      <c r="D22" s="125">
        <v>25</v>
      </c>
      <c r="E22" s="125"/>
      <c r="F22" s="125">
        <v>25</v>
      </c>
      <c r="G22" s="125"/>
      <c r="H22" s="125">
        <v>122</v>
      </c>
      <c r="I22" s="125"/>
      <c r="J22" s="125">
        <v>100</v>
      </c>
      <c r="K22" s="125">
        <v>25</v>
      </c>
      <c r="L22" s="125"/>
      <c r="M22" s="177">
        <v>25</v>
      </c>
      <c r="N22" s="170">
        <f t="shared" si="1"/>
        <v>28.916666666666668</v>
      </c>
      <c r="O22" s="163">
        <v>38.5</v>
      </c>
      <c r="P22" s="156">
        <f t="shared" si="2"/>
        <v>75.10822510822511</v>
      </c>
      <c r="Q22" s="18">
        <f t="shared" si="0"/>
        <v>-24.891774891774887</v>
      </c>
    </row>
    <row r="23" spans="1:17" ht="15">
      <c r="A23" s="13" t="s">
        <v>167</v>
      </c>
      <c r="B23" s="100"/>
      <c r="C23" s="100">
        <v>150</v>
      </c>
      <c r="D23" s="100"/>
      <c r="E23" s="100"/>
      <c r="F23" s="100"/>
      <c r="G23" s="100"/>
      <c r="H23" s="100"/>
      <c r="I23" s="100"/>
      <c r="J23" s="100"/>
      <c r="K23" s="100"/>
      <c r="L23" s="169">
        <v>147</v>
      </c>
      <c r="M23" s="169"/>
      <c r="N23" s="170">
        <f t="shared" si="1"/>
        <v>24.75</v>
      </c>
      <c r="O23" s="163">
        <v>33</v>
      </c>
      <c r="P23" s="156">
        <f t="shared" si="2"/>
        <v>75</v>
      </c>
      <c r="Q23" s="18">
        <f t="shared" si="0"/>
        <v>-25</v>
      </c>
    </row>
    <row r="24" spans="1:17" ht="15">
      <c r="A24" s="12" t="s">
        <v>29</v>
      </c>
      <c r="B24" s="171"/>
      <c r="C24" s="124"/>
      <c r="D24" s="176"/>
      <c r="E24" s="124"/>
      <c r="F24" s="176">
        <v>210</v>
      </c>
      <c r="G24" s="124">
        <v>89</v>
      </c>
      <c r="H24" s="176"/>
      <c r="I24" s="124">
        <v>210</v>
      </c>
      <c r="J24" s="171">
        <v>68</v>
      </c>
      <c r="K24" s="124"/>
      <c r="L24" s="100"/>
      <c r="M24" s="100"/>
      <c r="N24" s="170">
        <f t="shared" si="1"/>
        <v>48.083333333333336</v>
      </c>
      <c r="O24" s="164">
        <v>64</v>
      </c>
      <c r="P24" s="156">
        <f t="shared" si="2"/>
        <v>75.13020833333334</v>
      </c>
      <c r="Q24" s="18">
        <f t="shared" si="0"/>
        <v>-24.869791666666657</v>
      </c>
    </row>
    <row r="25" spans="1:17" ht="15">
      <c r="A25" s="13" t="s">
        <v>30</v>
      </c>
      <c r="B25" s="168"/>
      <c r="C25" s="100">
        <v>11.5</v>
      </c>
      <c r="D25" s="168"/>
      <c r="E25" s="100">
        <v>15</v>
      </c>
      <c r="F25" s="168">
        <v>10.5</v>
      </c>
      <c r="G25" s="100">
        <v>10</v>
      </c>
      <c r="H25" s="168">
        <v>15</v>
      </c>
      <c r="I25" s="100">
        <v>14</v>
      </c>
      <c r="J25" s="168"/>
      <c r="K25" s="100">
        <v>15</v>
      </c>
      <c r="L25" s="169">
        <v>8</v>
      </c>
      <c r="M25" s="169"/>
      <c r="N25" s="170">
        <f t="shared" si="1"/>
        <v>8.25</v>
      </c>
      <c r="O25" s="163">
        <v>11</v>
      </c>
      <c r="P25" s="156">
        <f t="shared" si="2"/>
        <v>75</v>
      </c>
      <c r="Q25" s="18">
        <f t="shared" si="0"/>
        <v>-25</v>
      </c>
    </row>
    <row r="26" spans="1:17" ht="15">
      <c r="A26" s="12" t="s">
        <v>31</v>
      </c>
      <c r="B26" s="171">
        <v>25</v>
      </c>
      <c r="C26" s="124"/>
      <c r="D26" s="171"/>
      <c r="E26" s="124">
        <v>25</v>
      </c>
      <c r="F26" s="176"/>
      <c r="G26" s="124"/>
      <c r="H26" s="124">
        <v>25</v>
      </c>
      <c r="I26" s="124"/>
      <c r="J26" s="124"/>
      <c r="K26" s="124">
        <v>24</v>
      </c>
      <c r="L26" s="100"/>
      <c r="M26" s="100"/>
      <c r="N26" s="170">
        <f t="shared" si="1"/>
        <v>8.25</v>
      </c>
      <c r="O26" s="164">
        <v>11</v>
      </c>
      <c r="P26" s="156">
        <f t="shared" si="2"/>
        <v>75</v>
      </c>
      <c r="Q26" s="18">
        <f t="shared" si="0"/>
        <v>-25</v>
      </c>
    </row>
    <row r="27" spans="1:17" ht="15">
      <c r="A27" s="13" t="s">
        <v>32</v>
      </c>
      <c r="B27" s="168">
        <v>1</v>
      </c>
      <c r="C27" s="100">
        <v>1.2</v>
      </c>
      <c r="D27" s="168"/>
      <c r="E27" s="100">
        <v>1</v>
      </c>
      <c r="F27" s="168">
        <v>1.2</v>
      </c>
      <c r="G27" s="100">
        <v>1</v>
      </c>
      <c r="H27" s="168">
        <v>1.2</v>
      </c>
      <c r="I27" s="100"/>
      <c r="J27" s="168">
        <v>1</v>
      </c>
      <c r="K27" s="100">
        <v>1.1</v>
      </c>
      <c r="L27" s="169">
        <v>1.2</v>
      </c>
      <c r="M27" s="169"/>
      <c r="N27" s="178">
        <f t="shared" si="1"/>
        <v>0.8250000000000001</v>
      </c>
      <c r="O27" s="163">
        <v>1.1</v>
      </c>
      <c r="P27" s="156">
        <f t="shared" si="2"/>
        <v>75</v>
      </c>
      <c r="Q27" s="18">
        <f t="shared" si="0"/>
        <v>-25</v>
      </c>
    </row>
    <row r="28" spans="1:17" ht="15">
      <c r="A28" s="13" t="s">
        <v>39</v>
      </c>
      <c r="B28" s="100">
        <v>9.8</v>
      </c>
      <c r="C28" s="100"/>
      <c r="D28" s="100"/>
      <c r="E28" s="100"/>
      <c r="F28" s="100"/>
      <c r="G28" s="100"/>
      <c r="H28" s="100"/>
      <c r="I28" s="100">
        <v>10</v>
      </c>
      <c r="J28" s="100"/>
      <c r="K28" s="100"/>
      <c r="L28" s="100"/>
      <c r="M28" s="100"/>
      <c r="N28" s="100">
        <f t="shared" si="1"/>
        <v>1.6500000000000001</v>
      </c>
      <c r="O28" s="163">
        <v>2.2</v>
      </c>
      <c r="P28" s="156">
        <f t="shared" si="2"/>
        <v>75</v>
      </c>
      <c r="Q28" s="18">
        <f t="shared" si="0"/>
        <v>-25</v>
      </c>
    </row>
    <row r="29" spans="1:17" ht="14.25">
      <c r="A29" s="12" t="s">
        <v>33</v>
      </c>
      <c r="B29" s="176"/>
      <c r="C29" s="124"/>
      <c r="D29" s="171">
        <v>3.5</v>
      </c>
      <c r="E29" s="124"/>
      <c r="F29" s="176"/>
      <c r="G29" s="124">
        <v>3.5</v>
      </c>
      <c r="H29" s="176"/>
      <c r="I29" s="124"/>
      <c r="J29" s="176"/>
      <c r="K29" s="124"/>
      <c r="L29" s="100"/>
      <c r="M29" s="100">
        <v>3</v>
      </c>
      <c r="N29" s="178">
        <f t="shared" si="1"/>
        <v>0.8333333333333334</v>
      </c>
      <c r="O29" s="124">
        <v>1.1</v>
      </c>
      <c r="P29" s="156">
        <f t="shared" si="2"/>
        <v>75.75757575757575</v>
      </c>
      <c r="Q29" s="18">
        <f t="shared" si="0"/>
        <v>-24.24242424242425</v>
      </c>
    </row>
    <row r="30" spans="1:17" ht="14.25">
      <c r="A30" s="13" t="s">
        <v>34</v>
      </c>
      <c r="B30" s="100">
        <v>2.5</v>
      </c>
      <c r="C30" s="100">
        <v>2.5</v>
      </c>
      <c r="D30" s="100">
        <v>2.5</v>
      </c>
      <c r="E30" s="100">
        <v>2.5</v>
      </c>
      <c r="F30" s="100">
        <v>2.4</v>
      </c>
      <c r="G30" s="100">
        <v>2.5</v>
      </c>
      <c r="H30" s="100">
        <v>2.5</v>
      </c>
      <c r="I30" s="100">
        <v>2.4</v>
      </c>
      <c r="J30" s="100">
        <v>2.5</v>
      </c>
      <c r="K30" s="100">
        <v>2.5</v>
      </c>
      <c r="L30" s="100">
        <v>2.5</v>
      </c>
      <c r="M30" s="100">
        <v>2.4</v>
      </c>
      <c r="N30" s="100">
        <f t="shared" si="1"/>
        <v>2.4749999999999996</v>
      </c>
      <c r="O30" s="100">
        <v>3.3</v>
      </c>
      <c r="P30" s="156">
        <f t="shared" si="2"/>
        <v>74.99999999999999</v>
      </c>
      <c r="Q30" s="18">
        <f t="shared" si="0"/>
        <v>-25.000000000000014</v>
      </c>
    </row>
    <row r="31" spans="1:17" ht="15">
      <c r="A31" s="13" t="s">
        <v>35</v>
      </c>
      <c r="B31" s="168">
        <v>1</v>
      </c>
      <c r="C31" s="100"/>
      <c r="D31" s="168"/>
      <c r="E31" s="100"/>
      <c r="F31" s="168"/>
      <c r="G31" s="100">
        <v>1</v>
      </c>
      <c r="H31" s="168"/>
      <c r="I31" s="100"/>
      <c r="J31" s="168"/>
      <c r="K31" s="100"/>
      <c r="L31" s="100"/>
      <c r="M31" s="168"/>
      <c r="N31" s="179">
        <f t="shared" si="1"/>
        <v>0.16666666666666666</v>
      </c>
      <c r="O31" s="163">
        <v>0.22</v>
      </c>
      <c r="P31" s="156">
        <f t="shared" si="2"/>
        <v>75.75757575757575</v>
      </c>
      <c r="Q31" s="18">
        <f t="shared" si="0"/>
        <v>-24.24242424242425</v>
      </c>
    </row>
    <row r="32" spans="1:17" ht="15">
      <c r="A32" s="14" t="s">
        <v>36</v>
      </c>
      <c r="B32" s="100">
        <v>15</v>
      </c>
      <c r="C32" s="100"/>
      <c r="D32" s="100"/>
      <c r="E32" s="100"/>
      <c r="F32" s="100"/>
      <c r="G32" s="100"/>
      <c r="H32" s="100">
        <v>15</v>
      </c>
      <c r="I32" s="100"/>
      <c r="J32" s="100"/>
      <c r="K32" s="100"/>
      <c r="L32" s="100"/>
      <c r="M32" s="100"/>
      <c r="N32" s="100">
        <f t="shared" si="1"/>
        <v>2.5</v>
      </c>
      <c r="O32" s="163">
        <v>3.3</v>
      </c>
      <c r="P32" s="170">
        <f t="shared" si="2"/>
        <v>75.75757575757575</v>
      </c>
      <c r="Q32" s="157">
        <f t="shared" si="0"/>
        <v>-24.24242424242425</v>
      </c>
    </row>
    <row r="34" ht="14.25">
      <c r="L34" s="19"/>
    </row>
    <row r="35" ht="14.25">
      <c r="L35" s="19"/>
    </row>
    <row r="36" spans="11:12" ht="14.25">
      <c r="K36" s="22"/>
      <c r="L36" s="19"/>
    </row>
    <row r="37" spans="10:12" ht="14.25">
      <c r="J37" t="s">
        <v>278</v>
      </c>
      <c r="K37" s="22"/>
      <c r="L37" s="19"/>
    </row>
    <row r="38" ht="14.25">
      <c r="L38" s="19"/>
    </row>
    <row r="39" ht="14.25">
      <c r="L39" s="19"/>
    </row>
    <row r="40" ht="14.25">
      <c r="L40" s="19"/>
    </row>
    <row r="41" ht="14.25">
      <c r="L41" s="19"/>
    </row>
    <row r="42" ht="14.25">
      <c r="L42" s="19"/>
    </row>
    <row r="43" ht="14.25">
      <c r="L43" s="19"/>
    </row>
    <row r="44" ht="14.25">
      <c r="L44" s="19"/>
    </row>
    <row r="45" ht="14.25">
      <c r="L45" s="19"/>
    </row>
    <row r="46" ht="14.25">
      <c r="L46" s="19"/>
    </row>
    <row r="47" ht="14.25">
      <c r="L47" s="19"/>
    </row>
    <row r="48" ht="14.25">
      <c r="L48" s="19"/>
    </row>
    <row r="49" ht="14.25">
      <c r="L49" s="19"/>
    </row>
    <row r="50" ht="14.25">
      <c r="L50" s="19"/>
    </row>
    <row r="51" ht="14.25">
      <c r="L51" s="19"/>
    </row>
    <row r="52" ht="14.25">
      <c r="L52" s="19"/>
    </row>
    <row r="53" ht="14.25">
      <c r="L53" s="19"/>
    </row>
    <row r="54" ht="14.25">
      <c r="L54" s="19"/>
    </row>
    <row r="55" ht="14.25">
      <c r="L55" s="19"/>
    </row>
    <row r="56" ht="14.25">
      <c r="L56" s="19"/>
    </row>
    <row r="57" ht="14.25">
      <c r="L57" s="19"/>
    </row>
    <row r="58" ht="14.25">
      <c r="L58" s="19"/>
    </row>
    <row r="59" ht="14.25">
      <c r="L59" s="19"/>
    </row>
    <row r="60" ht="12.75">
      <c r="L60" s="22"/>
    </row>
    <row r="61" ht="12.75">
      <c r="L61" s="22"/>
    </row>
    <row r="62" ht="12.75">
      <c r="L62" s="22"/>
    </row>
    <row r="63" ht="12.75">
      <c r="L63" s="22"/>
    </row>
    <row r="64" ht="12.75">
      <c r="L64" s="22"/>
    </row>
    <row r="65" ht="12.75">
      <c r="L65" s="22"/>
    </row>
    <row r="66" ht="12.75">
      <c r="L66" s="22"/>
    </row>
    <row r="67" ht="12.75">
      <c r="L67" s="22"/>
    </row>
    <row r="68" ht="12.75">
      <c r="L68" s="22"/>
    </row>
  </sheetData>
  <sheetProtection/>
  <mergeCells count="1">
    <mergeCell ref="A1:O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6.28125" style="0" customWidth="1"/>
    <col min="2" max="2" width="17.421875" style="0" customWidth="1"/>
    <col min="3" max="3" width="18.57421875" style="0" customWidth="1"/>
    <col min="4" max="4" width="17.28125" style="0" customWidth="1"/>
    <col min="5" max="5" width="14.140625" style="0" customWidth="1"/>
    <col min="6" max="6" width="18.57421875" style="0" customWidth="1"/>
    <col min="7" max="7" width="16.28125" style="0" customWidth="1"/>
    <col min="8" max="8" width="15.28125" style="0" customWidth="1"/>
    <col min="9" max="9" width="15.140625" style="0" customWidth="1"/>
    <col min="10" max="10" width="15.7109375" style="0" customWidth="1"/>
    <col min="11" max="11" width="17.28125" style="0" customWidth="1"/>
    <col min="12" max="12" width="19.421875" style="0" customWidth="1"/>
  </cols>
  <sheetData>
    <row r="1" spans="1:12" ht="12.75">
      <c r="A1" s="57" t="s">
        <v>113</v>
      </c>
      <c r="B1" s="57" t="s">
        <v>114</v>
      </c>
      <c r="C1" s="57" t="s">
        <v>115</v>
      </c>
      <c r="D1" s="57" t="s">
        <v>116</v>
      </c>
      <c r="E1" s="57" t="s">
        <v>117</v>
      </c>
      <c r="F1" s="57" t="s">
        <v>118</v>
      </c>
      <c r="G1" s="57" t="s">
        <v>119</v>
      </c>
      <c r="H1" s="57" t="s">
        <v>120</v>
      </c>
      <c r="I1" s="57" t="s">
        <v>121</v>
      </c>
      <c r="J1" s="57" t="s">
        <v>122</v>
      </c>
      <c r="K1" s="57" t="s">
        <v>40</v>
      </c>
      <c r="L1" s="57" t="s">
        <v>41</v>
      </c>
    </row>
    <row r="2" spans="1:12" ht="12.75">
      <c r="A2" s="58" t="s">
        <v>42</v>
      </c>
      <c r="B2" s="58" t="s">
        <v>42</v>
      </c>
      <c r="C2" s="58" t="s">
        <v>42</v>
      </c>
      <c r="D2" s="58" t="s">
        <v>42</v>
      </c>
      <c r="E2" s="59" t="s">
        <v>42</v>
      </c>
      <c r="F2" s="58" t="s">
        <v>42</v>
      </c>
      <c r="G2" s="58" t="s">
        <v>42</v>
      </c>
      <c r="H2" s="58" t="s">
        <v>42</v>
      </c>
      <c r="I2" s="59" t="s">
        <v>42</v>
      </c>
      <c r="J2" s="58" t="s">
        <v>42</v>
      </c>
      <c r="K2" s="59" t="s">
        <v>42</v>
      </c>
      <c r="L2" s="59" t="s">
        <v>42</v>
      </c>
    </row>
    <row r="3" spans="1:12" ht="19.5">
      <c r="A3" s="60" t="s">
        <v>63</v>
      </c>
      <c r="B3" s="60" t="s">
        <v>256</v>
      </c>
      <c r="C3" s="60" t="s">
        <v>105</v>
      </c>
      <c r="D3" s="60" t="s">
        <v>104</v>
      </c>
      <c r="E3" s="60" t="s">
        <v>153</v>
      </c>
      <c r="F3" s="60" t="s">
        <v>256</v>
      </c>
      <c r="G3" s="60" t="s">
        <v>89</v>
      </c>
      <c r="H3" s="60" t="s">
        <v>160</v>
      </c>
      <c r="I3" s="60" t="s">
        <v>98</v>
      </c>
      <c r="J3" s="60" t="s">
        <v>95</v>
      </c>
      <c r="K3" s="60" t="s">
        <v>207</v>
      </c>
      <c r="L3" s="60" t="s">
        <v>153</v>
      </c>
    </row>
    <row r="4" spans="1:12" ht="19.5">
      <c r="A4" s="60" t="s">
        <v>87</v>
      </c>
      <c r="B4" s="60" t="s">
        <v>92</v>
      </c>
      <c r="C4" s="60" t="s">
        <v>44</v>
      </c>
      <c r="D4" s="60" t="s">
        <v>99</v>
      </c>
      <c r="E4" s="60" t="s">
        <v>51</v>
      </c>
      <c r="F4" s="60" t="s">
        <v>44</v>
      </c>
      <c r="G4" s="60" t="s">
        <v>92</v>
      </c>
      <c r="H4" s="60" t="s">
        <v>87</v>
      </c>
      <c r="I4" s="60" t="s">
        <v>44</v>
      </c>
      <c r="J4" s="60" t="s">
        <v>51</v>
      </c>
      <c r="K4" s="60" t="s">
        <v>273</v>
      </c>
      <c r="L4" s="60" t="s">
        <v>44</v>
      </c>
    </row>
    <row r="5" spans="1:12" ht="12.75">
      <c r="A5" s="60" t="s">
        <v>168</v>
      </c>
      <c r="B5" s="60" t="s">
        <v>23</v>
      </c>
      <c r="C5" s="60" t="s">
        <v>150</v>
      </c>
      <c r="D5" s="60" t="s">
        <v>168</v>
      </c>
      <c r="E5" s="60" t="s">
        <v>23</v>
      </c>
      <c r="F5" s="60" t="s">
        <v>150</v>
      </c>
      <c r="G5" s="60" t="s">
        <v>168</v>
      </c>
      <c r="H5" s="60" t="s">
        <v>23</v>
      </c>
      <c r="I5" s="60" t="s">
        <v>150</v>
      </c>
      <c r="J5" s="60" t="s">
        <v>157</v>
      </c>
      <c r="K5" s="60" t="s">
        <v>23</v>
      </c>
      <c r="L5" s="60" t="s">
        <v>150</v>
      </c>
    </row>
    <row r="6" spans="1:12" ht="12.75">
      <c r="A6" s="61" t="s">
        <v>12</v>
      </c>
      <c r="B6" s="61" t="s">
        <v>12</v>
      </c>
      <c r="C6" s="61" t="s">
        <v>12</v>
      </c>
      <c r="D6" s="61" t="s">
        <v>12</v>
      </c>
      <c r="E6" s="61" t="s">
        <v>12</v>
      </c>
      <c r="F6" s="61" t="s">
        <v>12</v>
      </c>
      <c r="G6" s="61" t="s">
        <v>12</v>
      </c>
      <c r="H6" s="61" t="s">
        <v>12</v>
      </c>
      <c r="I6" s="61" t="s">
        <v>12</v>
      </c>
      <c r="J6" s="61" t="s">
        <v>12</v>
      </c>
      <c r="K6" s="61" t="s">
        <v>12</v>
      </c>
      <c r="L6" s="61" t="s">
        <v>12</v>
      </c>
    </row>
    <row r="7" spans="1:12" ht="12.75">
      <c r="A7" s="59" t="s">
        <v>123</v>
      </c>
      <c r="B7" s="59" t="s">
        <v>123</v>
      </c>
      <c r="C7" s="59" t="s">
        <v>123</v>
      </c>
      <c r="D7" s="101" t="s">
        <v>123</v>
      </c>
      <c r="E7" s="101" t="s">
        <v>123</v>
      </c>
      <c r="F7" s="59" t="s">
        <v>123</v>
      </c>
      <c r="G7" s="101" t="s">
        <v>123</v>
      </c>
      <c r="H7" s="59" t="s">
        <v>123</v>
      </c>
      <c r="I7" s="101" t="s">
        <v>123</v>
      </c>
      <c r="J7" s="101" t="s">
        <v>123</v>
      </c>
      <c r="K7" s="101" t="s">
        <v>123</v>
      </c>
      <c r="L7" s="59" t="s">
        <v>123</v>
      </c>
    </row>
    <row r="8" spans="1:12" ht="12.75">
      <c r="A8" s="61" t="s">
        <v>166</v>
      </c>
      <c r="B8" s="61" t="s">
        <v>164</v>
      </c>
      <c r="C8" s="61" t="s">
        <v>67</v>
      </c>
      <c r="D8" s="61" t="s">
        <v>246</v>
      </c>
      <c r="E8" s="61" t="s">
        <v>260</v>
      </c>
      <c r="F8" s="61" t="s">
        <v>67</v>
      </c>
      <c r="G8" s="61" t="s">
        <v>166</v>
      </c>
      <c r="H8" s="61" t="s">
        <v>198</v>
      </c>
      <c r="I8" s="61" t="s">
        <v>260</v>
      </c>
      <c r="J8" s="61" t="s">
        <v>165</v>
      </c>
      <c r="K8" s="61" t="s">
        <v>90</v>
      </c>
      <c r="L8" s="61" t="s">
        <v>102</v>
      </c>
    </row>
    <row r="9" spans="1:12" ht="12.7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12.75">
      <c r="A10" s="58" t="s">
        <v>59</v>
      </c>
      <c r="B10" s="58" t="s">
        <v>59</v>
      </c>
      <c r="C10" s="58" t="s">
        <v>59</v>
      </c>
      <c r="D10" s="58" t="s">
        <v>59</v>
      </c>
      <c r="E10" s="58" t="s">
        <v>59</v>
      </c>
      <c r="F10" s="58" t="s">
        <v>59</v>
      </c>
      <c r="G10" s="58" t="s">
        <v>59</v>
      </c>
      <c r="H10" s="58" t="s">
        <v>59</v>
      </c>
      <c r="I10" s="58" t="s">
        <v>59</v>
      </c>
      <c r="J10" s="58" t="s">
        <v>59</v>
      </c>
      <c r="K10" s="58" t="s">
        <v>59</v>
      </c>
      <c r="L10" s="58" t="s">
        <v>59</v>
      </c>
    </row>
    <row r="11" spans="1:12" ht="12.75">
      <c r="A11" s="102" t="s">
        <v>254</v>
      </c>
      <c r="B11" s="102" t="s">
        <v>108</v>
      </c>
      <c r="C11" s="102" t="s">
        <v>111</v>
      </c>
      <c r="D11" s="102" t="s">
        <v>172</v>
      </c>
      <c r="E11" s="102" t="s">
        <v>261</v>
      </c>
      <c r="F11" s="102" t="s">
        <v>264</v>
      </c>
      <c r="G11" s="102" t="s">
        <v>172</v>
      </c>
      <c r="H11" s="102" t="s">
        <v>111</v>
      </c>
      <c r="I11" s="102" t="s">
        <v>254</v>
      </c>
      <c r="J11" s="102" t="s">
        <v>172</v>
      </c>
      <c r="K11" s="102" t="s">
        <v>274</v>
      </c>
      <c r="L11" s="102" t="s">
        <v>189</v>
      </c>
    </row>
    <row r="12" spans="1:12" ht="19.5" customHeight="1">
      <c r="A12" s="61" t="s">
        <v>109</v>
      </c>
      <c r="B12" s="61" t="s">
        <v>158</v>
      </c>
      <c r="C12" s="61" t="s">
        <v>258</v>
      </c>
      <c r="D12" s="61" t="s">
        <v>106</v>
      </c>
      <c r="E12" s="61" t="s">
        <v>262</v>
      </c>
      <c r="F12" s="61" t="s">
        <v>161</v>
      </c>
      <c r="G12" s="61" t="s">
        <v>267</v>
      </c>
      <c r="H12" s="61" t="s">
        <v>196</v>
      </c>
      <c r="I12" s="61" t="s">
        <v>151</v>
      </c>
      <c r="J12" s="61" t="s">
        <v>272</v>
      </c>
      <c r="K12" s="61" t="s">
        <v>275</v>
      </c>
      <c r="L12" s="61" t="s">
        <v>212</v>
      </c>
    </row>
    <row r="13" spans="1:12" ht="29.25">
      <c r="A13" s="61" t="s">
        <v>170</v>
      </c>
      <c r="B13" s="61" t="s">
        <v>257</v>
      </c>
      <c r="C13" s="61" t="s">
        <v>182</v>
      </c>
      <c r="D13" s="61" t="s">
        <v>259</v>
      </c>
      <c r="E13" s="61" t="s">
        <v>187</v>
      </c>
      <c r="F13" s="61" t="s">
        <v>265</v>
      </c>
      <c r="G13" s="61" t="s">
        <v>268</v>
      </c>
      <c r="H13" s="61" t="s">
        <v>197</v>
      </c>
      <c r="I13" s="61" t="s">
        <v>201</v>
      </c>
      <c r="J13" s="61" t="s">
        <v>206</v>
      </c>
      <c r="K13" s="61" t="s">
        <v>276</v>
      </c>
      <c r="L13" s="61" t="s">
        <v>213</v>
      </c>
    </row>
    <row r="14" spans="1:12" ht="16.5" customHeight="1">
      <c r="A14" s="61" t="s">
        <v>177</v>
      </c>
      <c r="B14" s="61" t="s">
        <v>50</v>
      </c>
      <c r="C14" s="61"/>
      <c r="D14" s="61" t="s">
        <v>91</v>
      </c>
      <c r="E14" s="61" t="s">
        <v>50</v>
      </c>
      <c r="F14" s="61" t="s">
        <v>266</v>
      </c>
      <c r="G14" s="61" t="s">
        <v>154</v>
      </c>
      <c r="H14" s="61" t="s">
        <v>101</v>
      </c>
      <c r="I14" s="61" t="s">
        <v>266</v>
      </c>
      <c r="J14" s="61"/>
      <c r="K14" s="61" t="s">
        <v>154</v>
      </c>
      <c r="L14" s="61"/>
    </row>
    <row r="15" spans="1:12" ht="19.5">
      <c r="A15" s="61" t="s">
        <v>255</v>
      </c>
      <c r="B15" s="61" t="s">
        <v>169</v>
      </c>
      <c r="C15" s="61" t="s">
        <v>147</v>
      </c>
      <c r="D15" s="61" t="s">
        <v>94</v>
      </c>
      <c r="E15" s="61" t="s">
        <v>159</v>
      </c>
      <c r="F15" s="61" t="s">
        <v>148</v>
      </c>
      <c r="G15" s="61" t="s">
        <v>269</v>
      </c>
      <c r="H15" s="61" t="s">
        <v>103</v>
      </c>
      <c r="I15" s="61" t="s">
        <v>159</v>
      </c>
      <c r="J15" s="61" t="s">
        <v>147</v>
      </c>
      <c r="K15" s="61" t="s">
        <v>162</v>
      </c>
      <c r="L15" s="61" t="s">
        <v>103</v>
      </c>
    </row>
    <row r="16" spans="1:12" ht="12.75">
      <c r="A16" s="61" t="s">
        <v>12</v>
      </c>
      <c r="B16" s="61" t="s">
        <v>12</v>
      </c>
      <c r="C16" s="61" t="s">
        <v>12</v>
      </c>
      <c r="D16" s="61" t="s">
        <v>12</v>
      </c>
      <c r="E16" s="61" t="s">
        <v>12</v>
      </c>
      <c r="F16" s="61" t="s">
        <v>12</v>
      </c>
      <c r="G16" s="61" t="s">
        <v>12</v>
      </c>
      <c r="H16" s="61" t="s">
        <v>12</v>
      </c>
      <c r="I16" s="61" t="s">
        <v>12</v>
      </c>
      <c r="J16" s="61" t="s">
        <v>12</v>
      </c>
      <c r="K16" s="61" t="s">
        <v>12</v>
      </c>
      <c r="L16" s="61" t="s">
        <v>12</v>
      </c>
    </row>
    <row r="17" spans="1:12" ht="12.75">
      <c r="A17" s="61" t="s">
        <v>13</v>
      </c>
      <c r="B17" s="61" t="s">
        <v>13</v>
      </c>
      <c r="C17" s="61" t="s">
        <v>13</v>
      </c>
      <c r="D17" s="61" t="s">
        <v>13</v>
      </c>
      <c r="E17" s="61" t="s">
        <v>13</v>
      </c>
      <c r="F17" s="61" t="s">
        <v>13</v>
      </c>
      <c r="G17" s="61" t="s">
        <v>13</v>
      </c>
      <c r="H17" s="61" t="s">
        <v>13</v>
      </c>
      <c r="I17" s="61" t="s">
        <v>13</v>
      </c>
      <c r="J17" s="61" t="s">
        <v>13</v>
      </c>
      <c r="K17" s="61" t="s">
        <v>13</v>
      </c>
      <c r="L17" s="61" t="s">
        <v>13</v>
      </c>
    </row>
    <row r="18" spans="1:12" ht="12.75">
      <c r="A18" s="58" t="s">
        <v>60</v>
      </c>
      <c r="B18" s="58" t="s">
        <v>60</v>
      </c>
      <c r="C18" s="58" t="s">
        <v>60</v>
      </c>
      <c r="D18" s="58" t="s">
        <v>60</v>
      </c>
      <c r="E18" s="58" t="s">
        <v>60</v>
      </c>
      <c r="F18" s="58" t="s">
        <v>60</v>
      </c>
      <c r="G18" s="58" t="s">
        <v>60</v>
      </c>
      <c r="H18" s="58" t="s">
        <v>60</v>
      </c>
      <c r="I18" s="58" t="s">
        <v>60</v>
      </c>
      <c r="J18" s="58" t="s">
        <v>60</v>
      </c>
      <c r="K18" s="58" t="s">
        <v>60</v>
      </c>
      <c r="L18" s="58" t="s">
        <v>60</v>
      </c>
    </row>
    <row r="19" spans="1:12" ht="19.5">
      <c r="A19" s="61" t="s">
        <v>171</v>
      </c>
      <c r="B19" s="61" t="s">
        <v>110</v>
      </c>
      <c r="C19" s="61" t="s">
        <v>249</v>
      </c>
      <c r="D19" s="61" t="s">
        <v>221</v>
      </c>
      <c r="E19" s="61" t="s">
        <v>263</v>
      </c>
      <c r="F19" s="61" t="s">
        <v>193</v>
      </c>
      <c r="G19" s="61" t="s">
        <v>96</v>
      </c>
      <c r="H19" s="61" t="s">
        <v>270</v>
      </c>
      <c r="I19" s="61" t="s">
        <v>271</v>
      </c>
      <c r="J19" s="61" t="s">
        <v>110</v>
      </c>
      <c r="K19" s="61" t="s">
        <v>107</v>
      </c>
      <c r="L19" s="61" t="s">
        <v>277</v>
      </c>
    </row>
    <row r="20" spans="1:12" ht="21.75" customHeight="1">
      <c r="A20" s="61" t="s">
        <v>51</v>
      </c>
      <c r="B20" s="61" t="s">
        <v>247</v>
      </c>
      <c r="C20" s="61" t="s">
        <v>248</v>
      </c>
      <c r="D20" s="61" t="s">
        <v>26</v>
      </c>
      <c r="E20" s="61" t="s">
        <v>203</v>
      </c>
      <c r="F20" s="61" t="s">
        <v>51</v>
      </c>
      <c r="G20" s="61" t="s">
        <v>247</v>
      </c>
      <c r="H20" s="61" t="s">
        <v>53</v>
      </c>
      <c r="I20" s="61" t="s">
        <v>203</v>
      </c>
      <c r="J20" s="61" t="s">
        <v>248</v>
      </c>
      <c r="K20" s="61" t="s">
        <v>53</v>
      </c>
      <c r="L20" s="61" t="s">
        <v>203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8.57421875" style="0" customWidth="1"/>
    <col min="2" max="2" width="7.00390625" style="0" customWidth="1"/>
    <col min="3" max="3" width="5.8515625" style="0" customWidth="1"/>
    <col min="4" max="4" width="6.57421875" style="0" customWidth="1"/>
    <col min="5" max="5" width="8.00390625" style="0" customWidth="1"/>
    <col min="6" max="6" width="8.28125" style="0" customWidth="1"/>
    <col min="7" max="7" width="5.7109375" style="0" customWidth="1"/>
    <col min="8" max="9" width="6.421875" style="0" customWidth="1"/>
    <col min="10" max="10" width="5.7109375" style="0" customWidth="1"/>
    <col min="11" max="11" width="5.28125" style="0" customWidth="1"/>
    <col min="12" max="12" width="6.28125" style="0" customWidth="1"/>
    <col min="13" max="13" width="7.8515625" style="0" customWidth="1"/>
    <col min="14" max="14" width="8.57421875" style="0" customWidth="1"/>
    <col min="15" max="15" width="9.57421875" style="0" customWidth="1"/>
    <col min="16" max="16" width="10.140625" style="0" customWidth="1"/>
    <col min="17" max="17" width="9.421875" style="0" customWidth="1"/>
    <col min="18" max="18" width="9.00390625" style="0" customWidth="1"/>
    <col min="19" max="19" width="11.140625" style="0" customWidth="1"/>
    <col min="20" max="20" width="7.8515625" style="0" customWidth="1"/>
    <col min="21" max="21" width="3.00390625" style="0" customWidth="1"/>
  </cols>
  <sheetData>
    <row r="1" spans="1:21" ht="15.75" customHeight="1">
      <c r="A1" s="62"/>
      <c r="B1" s="62"/>
      <c r="C1" s="62"/>
      <c r="D1" s="62"/>
      <c r="E1" s="63"/>
      <c r="F1" s="74" t="s">
        <v>2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2.75" customHeight="1">
      <c r="A2" s="215" t="s">
        <v>73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7"/>
    </row>
    <row r="3" spans="1:21" ht="26.25" customHeight="1">
      <c r="A3" s="65" t="s">
        <v>43</v>
      </c>
      <c r="B3" s="66" t="s">
        <v>143</v>
      </c>
      <c r="C3" s="73" t="s">
        <v>127</v>
      </c>
      <c r="D3" s="73" t="s">
        <v>126</v>
      </c>
      <c r="E3" s="73" t="s">
        <v>57</v>
      </c>
      <c r="F3" s="73" t="s">
        <v>128</v>
      </c>
      <c r="G3" s="73" t="s">
        <v>129</v>
      </c>
      <c r="H3" s="73" t="s">
        <v>130</v>
      </c>
      <c r="I3" s="73" t="s">
        <v>131</v>
      </c>
      <c r="J3" s="73" t="s">
        <v>133</v>
      </c>
      <c r="K3" s="73" t="s">
        <v>132</v>
      </c>
      <c r="L3" s="73" t="s">
        <v>134</v>
      </c>
      <c r="M3" s="73" t="s">
        <v>135</v>
      </c>
      <c r="N3" s="73" t="s">
        <v>136</v>
      </c>
      <c r="O3" s="73" t="s">
        <v>137</v>
      </c>
      <c r="P3" s="73" t="s">
        <v>138</v>
      </c>
      <c r="Q3" s="73" t="s">
        <v>139</v>
      </c>
      <c r="R3" s="73" t="s">
        <v>140</v>
      </c>
      <c r="S3" s="73" t="s">
        <v>141</v>
      </c>
      <c r="T3" s="233" t="s">
        <v>49</v>
      </c>
      <c r="U3" s="210"/>
    </row>
    <row r="4" spans="1:21" ht="21.75" customHeight="1">
      <c r="A4" s="68" t="s">
        <v>63</v>
      </c>
      <c r="B4" s="70">
        <v>200</v>
      </c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211">
        <v>99</v>
      </c>
      <c r="U4" s="212"/>
    </row>
    <row r="5" spans="1:21" ht="16.5" customHeight="1">
      <c r="A5" s="65"/>
      <c r="B5" s="65"/>
      <c r="C5" s="85">
        <v>8.2</v>
      </c>
      <c r="D5" s="128">
        <v>6.6</v>
      </c>
      <c r="E5" s="85">
        <v>10.5</v>
      </c>
      <c r="F5" s="85">
        <v>133.5</v>
      </c>
      <c r="G5" s="85">
        <v>112.9</v>
      </c>
      <c r="H5" s="85">
        <v>72.4</v>
      </c>
      <c r="I5" s="85">
        <v>23.6</v>
      </c>
      <c r="J5" s="85">
        <v>1</v>
      </c>
      <c r="K5" s="85">
        <v>34</v>
      </c>
      <c r="L5" s="85">
        <v>0.01</v>
      </c>
      <c r="M5" s="85">
        <v>0.0006</v>
      </c>
      <c r="N5" s="85">
        <v>0.8</v>
      </c>
      <c r="O5" s="85">
        <v>0.1</v>
      </c>
      <c r="P5" s="85">
        <v>0.2</v>
      </c>
      <c r="Q5" s="85">
        <v>141</v>
      </c>
      <c r="R5" s="85">
        <v>2</v>
      </c>
      <c r="S5" s="85">
        <v>1</v>
      </c>
      <c r="T5" s="213"/>
      <c r="U5" s="214"/>
    </row>
    <row r="6" spans="1:21" ht="14.25" customHeight="1">
      <c r="A6" s="68" t="s">
        <v>175</v>
      </c>
      <c r="B6" s="70">
        <v>200</v>
      </c>
      <c r="C6" s="85"/>
      <c r="D6" s="128"/>
      <c r="E6" s="128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11">
        <v>692</v>
      </c>
      <c r="U6" s="212"/>
    </row>
    <row r="7" spans="1:21" ht="12.75">
      <c r="A7" s="65"/>
      <c r="B7" s="62"/>
      <c r="C7" s="85">
        <v>2.5</v>
      </c>
      <c r="D7" s="128">
        <v>3.6</v>
      </c>
      <c r="E7" s="85">
        <v>14.7</v>
      </c>
      <c r="F7" s="85">
        <v>142</v>
      </c>
      <c r="G7" s="85">
        <v>128.8</v>
      </c>
      <c r="H7" s="85">
        <v>68.88</v>
      </c>
      <c r="I7" s="85">
        <v>24.4</v>
      </c>
      <c r="J7" s="85">
        <v>1</v>
      </c>
      <c r="K7" s="85">
        <v>39.22</v>
      </c>
      <c r="L7" s="85">
        <v>0.022</v>
      </c>
      <c r="M7" s="85">
        <v>0.0005</v>
      </c>
      <c r="N7" s="85">
        <v>0.33</v>
      </c>
      <c r="O7" s="85">
        <v>0.3</v>
      </c>
      <c r="P7" s="85">
        <v>0.22</v>
      </c>
      <c r="Q7" s="85">
        <v>138.8</v>
      </c>
      <c r="R7" s="85">
        <v>1.66</v>
      </c>
      <c r="S7" s="85">
        <v>1</v>
      </c>
      <c r="T7" s="213"/>
      <c r="U7" s="214"/>
    </row>
    <row r="8" spans="1:21" ht="11.25" customHeight="1">
      <c r="A8" s="68" t="s">
        <v>100</v>
      </c>
      <c r="B8" s="122">
        <v>25</v>
      </c>
      <c r="C8" s="83"/>
      <c r="D8" s="89"/>
      <c r="E8" s="89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211" t="s">
        <v>223</v>
      </c>
      <c r="U8" s="212"/>
    </row>
    <row r="9" spans="1:21" ht="12.75">
      <c r="A9" s="69" t="s">
        <v>145</v>
      </c>
      <c r="B9" s="69"/>
      <c r="C9" s="83">
        <v>6.5</v>
      </c>
      <c r="D9" s="89">
        <v>15.75</v>
      </c>
      <c r="E9" s="83">
        <v>1.6</v>
      </c>
      <c r="F9" s="83">
        <v>139</v>
      </c>
      <c r="G9" s="83">
        <v>220</v>
      </c>
      <c r="H9" s="83">
        <v>145</v>
      </c>
      <c r="I9" s="83">
        <v>5.4</v>
      </c>
      <c r="J9" s="83">
        <v>0.25</v>
      </c>
      <c r="K9" s="83">
        <v>22</v>
      </c>
      <c r="L9" s="83">
        <v>0.005</v>
      </c>
      <c r="M9" s="83"/>
      <c r="N9" s="83"/>
      <c r="O9" s="83">
        <v>0.01</v>
      </c>
      <c r="P9" s="83">
        <v>0.016</v>
      </c>
      <c r="Q9" s="83">
        <v>92</v>
      </c>
      <c r="R9" s="83">
        <v>0.22</v>
      </c>
      <c r="S9" s="83">
        <v>0.16</v>
      </c>
      <c r="T9" s="213"/>
      <c r="U9" s="214"/>
    </row>
    <row r="10" spans="1:21" ht="15" customHeight="1">
      <c r="A10" s="68" t="s">
        <v>12</v>
      </c>
      <c r="B10" s="122">
        <v>62</v>
      </c>
      <c r="C10" s="83"/>
      <c r="D10" s="83"/>
      <c r="E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211" t="s">
        <v>224</v>
      </c>
      <c r="U10" s="218"/>
    </row>
    <row r="11" spans="1:21" ht="15" customHeight="1">
      <c r="A11" s="69"/>
      <c r="B11" s="120"/>
      <c r="C11" s="85">
        <v>3.9</v>
      </c>
      <c r="D11" s="85">
        <v>0.45</v>
      </c>
      <c r="E11" s="85">
        <v>28.47</v>
      </c>
      <c r="F11" s="85">
        <v>73.5</v>
      </c>
      <c r="G11" s="85">
        <v>64.6</v>
      </c>
      <c r="H11" s="85">
        <v>66.6</v>
      </c>
      <c r="I11" s="85">
        <v>0.51</v>
      </c>
      <c r="J11" s="85">
        <v>1.86</v>
      </c>
      <c r="K11" s="85">
        <v>72.8</v>
      </c>
      <c r="L11" s="85">
        <v>0.002</v>
      </c>
      <c r="M11" s="85"/>
      <c r="N11" s="85"/>
      <c r="O11" s="85">
        <v>0.2</v>
      </c>
      <c r="P11" s="85"/>
      <c r="Q11" s="85"/>
      <c r="R11" s="85"/>
      <c r="S11" s="85">
        <v>0.1</v>
      </c>
      <c r="T11" s="219"/>
      <c r="U11" s="220"/>
    </row>
    <row r="12" spans="1:21" ht="15" customHeight="1">
      <c r="A12" s="65" t="s">
        <v>13</v>
      </c>
      <c r="B12" s="123">
        <v>33</v>
      </c>
      <c r="C12" s="83"/>
      <c r="D12" s="83"/>
      <c r="E12" s="83"/>
      <c r="F12" s="83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211" t="s">
        <v>224</v>
      </c>
      <c r="U12" s="218"/>
    </row>
    <row r="13" spans="1:21" ht="12.75">
      <c r="A13" s="65"/>
      <c r="B13" s="123"/>
      <c r="C13" s="85">
        <v>1.75</v>
      </c>
      <c r="D13" s="85">
        <v>0.32</v>
      </c>
      <c r="E13" s="85">
        <v>19.04</v>
      </c>
      <c r="F13" s="85">
        <v>65.3</v>
      </c>
      <c r="G13" s="85">
        <v>33.6</v>
      </c>
      <c r="H13" s="85">
        <v>52.8</v>
      </c>
      <c r="I13" s="85">
        <v>14.6</v>
      </c>
      <c r="J13" s="85">
        <v>1.18</v>
      </c>
      <c r="K13" s="85">
        <v>29.9</v>
      </c>
      <c r="L13" s="85">
        <v>0.001</v>
      </c>
      <c r="M13" s="85">
        <v>6E-05</v>
      </c>
      <c r="N13" s="85">
        <v>0.13</v>
      </c>
      <c r="O13" s="85">
        <v>0.16</v>
      </c>
      <c r="P13" s="85">
        <v>0.012</v>
      </c>
      <c r="Q13" s="85"/>
      <c r="R13" s="85"/>
      <c r="S13" s="85">
        <v>0.14</v>
      </c>
      <c r="T13" s="219"/>
      <c r="U13" s="220"/>
    </row>
    <row r="14" spans="1:21" ht="12.75">
      <c r="A14" s="64" t="s">
        <v>45</v>
      </c>
      <c r="B14" s="132">
        <f>SUM(B4+B6+B8+B10+B12)</f>
        <v>520</v>
      </c>
      <c r="C14" s="71">
        <f>SUM(C5+C7+C9+C11+C13)</f>
        <v>22.849999999999998</v>
      </c>
      <c r="D14" s="71">
        <f aca="true" t="shared" si="0" ref="D14:S14">SUM(D5+D7+D9+D11+D13)</f>
        <v>26.72</v>
      </c>
      <c r="E14" s="71">
        <f t="shared" si="0"/>
        <v>74.31</v>
      </c>
      <c r="F14" s="71">
        <f t="shared" si="0"/>
        <v>553.3</v>
      </c>
      <c r="G14" s="71">
        <f t="shared" si="0"/>
        <v>559.9000000000001</v>
      </c>
      <c r="H14" s="71">
        <f t="shared" si="0"/>
        <v>405.68</v>
      </c>
      <c r="I14" s="71">
        <f t="shared" si="0"/>
        <v>68.50999999999999</v>
      </c>
      <c r="J14" s="71">
        <f t="shared" si="0"/>
        <v>5.29</v>
      </c>
      <c r="K14" s="71">
        <f t="shared" si="0"/>
        <v>197.92</v>
      </c>
      <c r="L14" s="71">
        <f t="shared" si="0"/>
        <v>0.04</v>
      </c>
      <c r="M14" s="71">
        <f t="shared" si="0"/>
        <v>0.0011599999999999998</v>
      </c>
      <c r="N14" s="71">
        <f t="shared" si="0"/>
        <v>1.2600000000000002</v>
      </c>
      <c r="O14" s="71">
        <f t="shared" si="0"/>
        <v>0.7700000000000001</v>
      </c>
      <c r="P14" s="71">
        <f t="shared" si="0"/>
        <v>0.44800000000000006</v>
      </c>
      <c r="Q14" s="71">
        <f t="shared" si="0"/>
        <v>371.8</v>
      </c>
      <c r="R14" s="71">
        <f t="shared" si="0"/>
        <v>3.8800000000000003</v>
      </c>
      <c r="S14" s="71">
        <f t="shared" si="0"/>
        <v>2.4000000000000004</v>
      </c>
      <c r="T14" s="203"/>
      <c r="U14" s="204"/>
    </row>
    <row r="15" spans="1:21" ht="12.75">
      <c r="A15" s="221" t="s">
        <v>236</v>
      </c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4"/>
    </row>
    <row r="16" spans="1:21" ht="12.75">
      <c r="A16" s="68" t="s">
        <v>166</v>
      </c>
      <c r="B16" s="147">
        <v>200</v>
      </c>
      <c r="C16" s="136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225" t="s">
        <v>224</v>
      </c>
      <c r="U16" s="226"/>
    </row>
    <row r="17" spans="1:21" ht="12.75">
      <c r="A17" s="146"/>
      <c r="B17" s="144"/>
      <c r="C17" s="85">
        <v>1.4</v>
      </c>
      <c r="D17" s="128">
        <v>0.2</v>
      </c>
      <c r="E17" s="85">
        <v>13.2</v>
      </c>
      <c r="F17" s="85">
        <v>127</v>
      </c>
      <c r="G17" s="85">
        <v>14</v>
      </c>
      <c r="H17" s="85">
        <v>26</v>
      </c>
      <c r="I17" s="85">
        <v>22</v>
      </c>
      <c r="J17" s="85">
        <v>0.5</v>
      </c>
      <c r="K17" s="85">
        <v>35.7</v>
      </c>
      <c r="L17" s="85"/>
      <c r="M17" s="85"/>
      <c r="N17" s="85"/>
      <c r="O17" s="85"/>
      <c r="P17" s="85">
        <v>0.03</v>
      </c>
      <c r="Q17" s="85">
        <v>0.001</v>
      </c>
      <c r="R17" s="85">
        <v>4.4</v>
      </c>
      <c r="S17" s="85">
        <v>18.8</v>
      </c>
      <c r="T17" s="227"/>
      <c r="U17" s="228"/>
    </row>
    <row r="18" spans="1:21" ht="12.75">
      <c r="A18" s="146" t="s">
        <v>237</v>
      </c>
      <c r="B18" s="145">
        <v>200</v>
      </c>
      <c r="C18" s="136">
        <f>SUM(C17)</f>
        <v>1.4</v>
      </c>
      <c r="D18" s="136">
        <f aca="true" t="shared" si="1" ref="D18:S18">SUM(D17)</f>
        <v>0.2</v>
      </c>
      <c r="E18" s="136">
        <f t="shared" si="1"/>
        <v>13.2</v>
      </c>
      <c r="F18" s="136">
        <f t="shared" si="1"/>
        <v>127</v>
      </c>
      <c r="G18" s="136">
        <f t="shared" si="1"/>
        <v>14</v>
      </c>
      <c r="H18" s="136">
        <f t="shared" si="1"/>
        <v>26</v>
      </c>
      <c r="I18" s="136">
        <f t="shared" si="1"/>
        <v>22</v>
      </c>
      <c r="J18" s="136">
        <f t="shared" si="1"/>
        <v>0.5</v>
      </c>
      <c r="K18" s="136">
        <f t="shared" si="1"/>
        <v>35.7</v>
      </c>
      <c r="L18" s="136">
        <f t="shared" si="1"/>
        <v>0</v>
      </c>
      <c r="M18" s="136">
        <f t="shared" si="1"/>
        <v>0</v>
      </c>
      <c r="N18" s="136">
        <f t="shared" si="1"/>
        <v>0</v>
      </c>
      <c r="O18" s="136">
        <f t="shared" si="1"/>
        <v>0</v>
      </c>
      <c r="P18" s="136">
        <f t="shared" si="1"/>
        <v>0.03</v>
      </c>
      <c r="Q18" s="136">
        <f t="shared" si="1"/>
        <v>0.001</v>
      </c>
      <c r="R18" s="136">
        <f t="shared" si="1"/>
        <v>4.4</v>
      </c>
      <c r="S18" s="136">
        <f t="shared" si="1"/>
        <v>18.8</v>
      </c>
      <c r="T18" s="229"/>
      <c r="U18" s="230"/>
    </row>
    <row r="19" spans="1:21" ht="12.75" customHeight="1">
      <c r="A19" s="207" t="s">
        <v>125</v>
      </c>
      <c r="B19" s="208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10"/>
    </row>
    <row r="20" spans="1:21" ht="27" customHeight="1">
      <c r="A20" s="103" t="s">
        <v>176</v>
      </c>
      <c r="B20" s="70">
        <v>60</v>
      </c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211" t="s">
        <v>225</v>
      </c>
      <c r="U20" s="212"/>
    </row>
    <row r="21" spans="1:21" ht="12.75" customHeight="1">
      <c r="A21" s="104"/>
      <c r="B21" s="69"/>
      <c r="C21" s="84">
        <v>4.6</v>
      </c>
      <c r="D21" s="88">
        <v>0.2</v>
      </c>
      <c r="E21" s="84">
        <v>5.6</v>
      </c>
      <c r="F21" s="84">
        <v>29</v>
      </c>
      <c r="G21" s="85">
        <v>21</v>
      </c>
      <c r="H21" s="85">
        <v>20.5</v>
      </c>
      <c r="I21" s="85">
        <v>6.5</v>
      </c>
      <c r="J21" s="85">
        <v>0.14</v>
      </c>
      <c r="K21" s="85">
        <v>68</v>
      </c>
      <c r="L21" s="85"/>
      <c r="M21" s="85">
        <v>0.006</v>
      </c>
      <c r="N21" s="85">
        <v>0.0008</v>
      </c>
      <c r="O21" s="85"/>
      <c r="P21" s="85">
        <v>0.024</v>
      </c>
      <c r="Q21" s="85"/>
      <c r="R21" s="85"/>
      <c r="S21" s="85">
        <v>2.4</v>
      </c>
      <c r="T21" s="213"/>
      <c r="U21" s="214"/>
    </row>
    <row r="22" spans="1:21" ht="33.75" customHeight="1">
      <c r="A22" s="65" t="s">
        <v>146</v>
      </c>
      <c r="B22" s="78">
        <v>250</v>
      </c>
      <c r="C22" s="83"/>
      <c r="D22" s="128"/>
      <c r="E22" s="128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211">
        <v>140</v>
      </c>
      <c r="U22" s="212"/>
    </row>
    <row r="23" spans="1:21" ht="12.75">
      <c r="A23" s="69"/>
      <c r="B23" s="69"/>
      <c r="C23" s="84">
        <v>3.86</v>
      </c>
      <c r="D23" s="88">
        <v>5</v>
      </c>
      <c r="E23" s="84">
        <v>11.6</v>
      </c>
      <c r="F23" s="84">
        <v>160</v>
      </c>
      <c r="G23" s="85">
        <v>25</v>
      </c>
      <c r="H23" s="85"/>
      <c r="I23" s="85">
        <v>2</v>
      </c>
      <c r="J23" s="85"/>
      <c r="K23" s="85">
        <v>13.2</v>
      </c>
      <c r="L23" s="85"/>
      <c r="M23" s="85"/>
      <c r="N23" s="85">
        <v>0.012</v>
      </c>
      <c r="O23" s="85"/>
      <c r="P23" s="85"/>
      <c r="Q23" s="85">
        <v>15.8</v>
      </c>
      <c r="R23" s="85"/>
      <c r="S23" s="85">
        <v>3.4</v>
      </c>
      <c r="T23" s="213"/>
      <c r="U23" s="214"/>
    </row>
    <row r="24" spans="1:21" ht="33" customHeight="1">
      <c r="A24" s="68" t="s">
        <v>163</v>
      </c>
      <c r="B24" s="70">
        <v>100</v>
      </c>
      <c r="C24" s="83"/>
      <c r="D24" s="128"/>
      <c r="E24" s="128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211">
        <v>463</v>
      </c>
      <c r="U24" s="212"/>
    </row>
    <row r="25" spans="1:21" ht="15.75" customHeight="1">
      <c r="A25" s="69"/>
      <c r="B25" s="76"/>
      <c r="C25" s="84">
        <v>10.5</v>
      </c>
      <c r="D25" s="88">
        <v>13.1</v>
      </c>
      <c r="E25" s="84">
        <v>7</v>
      </c>
      <c r="F25" s="84">
        <v>145.2</v>
      </c>
      <c r="G25" s="85">
        <v>14.7</v>
      </c>
      <c r="H25" s="85">
        <v>102.87</v>
      </c>
      <c r="I25" s="85">
        <v>1.6</v>
      </c>
      <c r="J25" s="85">
        <v>0.7</v>
      </c>
      <c r="K25" s="85"/>
      <c r="L25" s="85"/>
      <c r="M25" s="85"/>
      <c r="N25" s="85">
        <v>0.2</v>
      </c>
      <c r="O25" s="85">
        <v>0.002</v>
      </c>
      <c r="P25" s="85"/>
      <c r="Q25" s="85">
        <v>123.25</v>
      </c>
      <c r="R25" s="85"/>
      <c r="S25" s="85"/>
      <c r="T25" s="213"/>
      <c r="U25" s="214"/>
    </row>
    <row r="26" spans="1:21" ht="14.25" customHeight="1">
      <c r="A26" s="68" t="s">
        <v>177</v>
      </c>
      <c r="B26" s="70">
        <v>150</v>
      </c>
      <c r="C26" s="85"/>
      <c r="D26" s="128"/>
      <c r="E26" s="128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211">
        <v>302</v>
      </c>
      <c r="U26" s="212"/>
    </row>
    <row r="27" spans="1:21" ht="12.75">
      <c r="A27" s="69"/>
      <c r="B27" s="77"/>
      <c r="C27" s="84">
        <v>9.4</v>
      </c>
      <c r="D27" s="88">
        <v>4.34</v>
      </c>
      <c r="E27" s="84">
        <v>15</v>
      </c>
      <c r="F27" s="84">
        <v>121</v>
      </c>
      <c r="G27" s="85">
        <v>24.2</v>
      </c>
      <c r="H27" s="85">
        <v>124.3</v>
      </c>
      <c r="I27" s="85">
        <v>21.3</v>
      </c>
      <c r="J27" s="85">
        <v>0.23</v>
      </c>
      <c r="K27" s="85">
        <v>118.8</v>
      </c>
      <c r="L27" s="85"/>
      <c r="M27" s="85"/>
      <c r="N27" s="85">
        <v>0.55</v>
      </c>
      <c r="O27" s="85"/>
      <c r="P27" s="85">
        <v>0.4</v>
      </c>
      <c r="Q27" s="85"/>
      <c r="R27" s="85"/>
      <c r="S27" s="85">
        <v>6.9</v>
      </c>
      <c r="T27" s="213"/>
      <c r="U27" s="214"/>
    </row>
    <row r="28" spans="1:21" ht="15.75" customHeight="1">
      <c r="A28" s="68" t="s">
        <v>244</v>
      </c>
      <c r="B28" s="70">
        <v>200</v>
      </c>
      <c r="C28" s="85"/>
      <c r="D28" s="128"/>
      <c r="E28" s="128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211" t="s">
        <v>224</v>
      </c>
      <c r="U28" s="212"/>
    </row>
    <row r="29" spans="1:21" ht="12.75">
      <c r="A29" s="69"/>
      <c r="B29" s="76"/>
      <c r="C29" s="85">
        <v>0.8</v>
      </c>
      <c r="D29" s="128"/>
      <c r="E29" s="84">
        <v>12.5</v>
      </c>
      <c r="F29" s="85">
        <v>108</v>
      </c>
      <c r="G29" s="85">
        <v>16</v>
      </c>
      <c r="H29" s="85">
        <v>13</v>
      </c>
      <c r="I29" s="85">
        <v>8</v>
      </c>
      <c r="J29" s="85">
        <v>0.3</v>
      </c>
      <c r="K29" s="85">
        <v>265</v>
      </c>
      <c r="L29" s="85"/>
      <c r="M29" s="85"/>
      <c r="N29" s="85"/>
      <c r="O29" s="85"/>
      <c r="P29" s="85"/>
      <c r="Q29" s="85"/>
      <c r="R29" s="85"/>
      <c r="S29" s="85"/>
      <c r="T29" s="213"/>
      <c r="U29" s="214"/>
    </row>
    <row r="30" spans="1:21" ht="12.75">
      <c r="A30" s="65" t="s">
        <v>12</v>
      </c>
      <c r="B30" s="78">
        <v>62</v>
      </c>
      <c r="C30" s="84"/>
      <c r="D30" s="84"/>
      <c r="E30" s="84"/>
      <c r="F30" s="84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211" t="s">
        <v>224</v>
      </c>
      <c r="U30" s="218"/>
    </row>
    <row r="31" spans="1:21" ht="12.75">
      <c r="A31" s="65"/>
      <c r="B31" s="78"/>
      <c r="C31" s="85">
        <v>3.9</v>
      </c>
      <c r="D31" s="85">
        <v>0.45</v>
      </c>
      <c r="E31" s="85">
        <v>28.47</v>
      </c>
      <c r="F31" s="85">
        <v>73.5</v>
      </c>
      <c r="G31" s="85">
        <v>64.6</v>
      </c>
      <c r="H31" s="85">
        <v>66.6</v>
      </c>
      <c r="I31" s="85">
        <v>0.51</v>
      </c>
      <c r="J31" s="85">
        <v>1.86</v>
      </c>
      <c r="K31" s="85">
        <v>72.8</v>
      </c>
      <c r="L31" s="85">
        <v>0.002</v>
      </c>
      <c r="M31" s="85"/>
      <c r="N31" s="85"/>
      <c r="O31" s="85">
        <v>0.2</v>
      </c>
      <c r="P31" s="85"/>
      <c r="Q31" s="85"/>
      <c r="R31" s="85"/>
      <c r="S31" s="85">
        <v>0.1</v>
      </c>
      <c r="T31" s="219"/>
      <c r="U31" s="220"/>
    </row>
    <row r="32" spans="1:21" ht="15" customHeight="1">
      <c r="A32" s="68" t="s">
        <v>13</v>
      </c>
      <c r="B32" s="70">
        <v>33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211" t="s">
        <v>224</v>
      </c>
      <c r="U32" s="212"/>
    </row>
    <row r="33" spans="1:21" ht="12.75">
      <c r="A33" s="69"/>
      <c r="B33" s="76"/>
      <c r="C33" s="85">
        <v>1.75</v>
      </c>
      <c r="D33" s="85">
        <v>0.32</v>
      </c>
      <c r="E33" s="85">
        <v>19.04</v>
      </c>
      <c r="F33" s="85">
        <v>65.3</v>
      </c>
      <c r="G33" s="85">
        <v>33.6</v>
      </c>
      <c r="H33" s="85">
        <v>52.8</v>
      </c>
      <c r="I33" s="85">
        <v>14.6</v>
      </c>
      <c r="J33" s="85">
        <v>1.18</v>
      </c>
      <c r="K33" s="85">
        <v>29.9</v>
      </c>
      <c r="L33" s="85">
        <v>0.001</v>
      </c>
      <c r="M33" s="85">
        <v>6E-05</v>
      </c>
      <c r="N33" s="85">
        <v>0.13</v>
      </c>
      <c r="O33" s="85">
        <v>0.16</v>
      </c>
      <c r="P33" s="85">
        <v>0.012</v>
      </c>
      <c r="Q33" s="85"/>
      <c r="R33" s="85"/>
      <c r="S33" s="85">
        <v>0.14</v>
      </c>
      <c r="T33" s="213"/>
      <c r="U33" s="214"/>
    </row>
    <row r="34" spans="1:21" ht="12.75">
      <c r="A34" s="64" t="s">
        <v>66</v>
      </c>
      <c r="B34" s="121">
        <f>SUM(B20+B22+B24+B26+B28+B30+B32)</f>
        <v>855</v>
      </c>
      <c r="C34" s="71">
        <f>SUM(C21+C23+C25+C27+C29+C31+C33)</f>
        <v>34.81</v>
      </c>
      <c r="D34" s="71">
        <f aca="true" t="shared" si="2" ref="D34:S34">SUM(D21+D23+D25+D27+D29+D31+D33)</f>
        <v>23.41</v>
      </c>
      <c r="E34" s="71">
        <f t="shared" si="2"/>
        <v>99.21000000000001</v>
      </c>
      <c r="F34" s="71">
        <f t="shared" si="2"/>
        <v>702</v>
      </c>
      <c r="G34" s="71">
        <f t="shared" si="2"/>
        <v>199.1</v>
      </c>
      <c r="H34" s="71">
        <f>SUM(H21+H23+H25+H27+H31+H33)</f>
        <v>367.07</v>
      </c>
      <c r="I34" s="71">
        <f t="shared" si="2"/>
        <v>54.51</v>
      </c>
      <c r="J34" s="71">
        <f t="shared" si="2"/>
        <v>4.41</v>
      </c>
      <c r="K34" s="71">
        <f t="shared" si="2"/>
        <v>567.6999999999999</v>
      </c>
      <c r="L34" s="71">
        <f t="shared" si="2"/>
        <v>0.003</v>
      </c>
      <c r="M34" s="71">
        <f t="shared" si="2"/>
        <v>0.00606</v>
      </c>
      <c r="N34" s="71">
        <f t="shared" si="2"/>
        <v>0.8928</v>
      </c>
      <c r="O34" s="71">
        <f t="shared" si="2"/>
        <v>0.362</v>
      </c>
      <c r="P34" s="71">
        <f>SUM(P21+P27+P29+P33)</f>
        <v>0.43600000000000005</v>
      </c>
      <c r="Q34" s="71">
        <f t="shared" si="2"/>
        <v>139.05</v>
      </c>
      <c r="R34" s="71">
        <f t="shared" si="2"/>
        <v>0</v>
      </c>
      <c r="S34" s="71">
        <f t="shared" si="2"/>
        <v>12.94</v>
      </c>
      <c r="T34" s="203"/>
      <c r="U34" s="204"/>
    </row>
    <row r="35" spans="1:21" ht="12.75" customHeight="1">
      <c r="A35" s="215" t="s">
        <v>46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7"/>
    </row>
    <row r="36" spans="1:21" ht="22.5">
      <c r="A36" s="68" t="s">
        <v>124</v>
      </c>
      <c r="B36" s="82" t="s">
        <v>218</v>
      </c>
      <c r="C36" s="90">
        <v>5.98</v>
      </c>
      <c r="D36" s="90">
        <v>7.52</v>
      </c>
      <c r="E36" s="90">
        <v>103.64</v>
      </c>
      <c r="F36" s="90">
        <v>346.8</v>
      </c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205">
        <v>726</v>
      </c>
      <c r="U36" s="206"/>
    </row>
    <row r="37" spans="1:21" ht="12.75">
      <c r="A37" s="68" t="s">
        <v>51</v>
      </c>
      <c r="B37" s="81">
        <v>200</v>
      </c>
      <c r="C37" s="85">
        <v>0.12</v>
      </c>
      <c r="D37" s="128"/>
      <c r="E37" s="85">
        <v>12.04</v>
      </c>
      <c r="F37" s="85">
        <v>48.64</v>
      </c>
      <c r="G37" s="85"/>
      <c r="H37" s="85">
        <v>2</v>
      </c>
      <c r="I37" s="85">
        <v>1.5</v>
      </c>
      <c r="J37" s="85"/>
      <c r="K37" s="85"/>
      <c r="L37" s="85"/>
      <c r="M37" s="85"/>
      <c r="N37" s="85">
        <v>0.3</v>
      </c>
      <c r="O37" s="85"/>
      <c r="P37" s="85"/>
      <c r="Q37" s="85"/>
      <c r="R37" s="85"/>
      <c r="S37" s="85"/>
      <c r="T37" s="231">
        <v>685</v>
      </c>
      <c r="U37" s="232"/>
    </row>
    <row r="38" spans="1:21" ht="12.75">
      <c r="A38" s="64" t="s">
        <v>47</v>
      </c>
      <c r="B38" s="121">
        <v>305</v>
      </c>
      <c r="C38" s="71">
        <f>SUM(C36+C37)</f>
        <v>6.1000000000000005</v>
      </c>
      <c r="D38" s="71">
        <f aca="true" t="shared" si="3" ref="D38:S38">SUM(D36+D37)</f>
        <v>7.52</v>
      </c>
      <c r="E38" s="71">
        <f t="shared" si="3"/>
        <v>115.68</v>
      </c>
      <c r="F38" s="71">
        <f t="shared" si="3"/>
        <v>395.44</v>
      </c>
      <c r="G38" s="71">
        <f t="shared" si="3"/>
        <v>0</v>
      </c>
      <c r="H38" s="71">
        <f t="shared" si="3"/>
        <v>2</v>
      </c>
      <c r="I38" s="71">
        <f t="shared" si="3"/>
        <v>1.5</v>
      </c>
      <c r="J38" s="71">
        <f t="shared" si="3"/>
        <v>0</v>
      </c>
      <c r="K38" s="71">
        <f t="shared" si="3"/>
        <v>0</v>
      </c>
      <c r="L38" s="71">
        <f t="shared" si="3"/>
        <v>0</v>
      </c>
      <c r="M38" s="71">
        <f t="shared" si="3"/>
        <v>0</v>
      </c>
      <c r="N38" s="71">
        <f t="shared" si="3"/>
        <v>0.3</v>
      </c>
      <c r="O38" s="71">
        <f t="shared" si="3"/>
        <v>0</v>
      </c>
      <c r="P38" s="71">
        <f t="shared" si="3"/>
        <v>0</v>
      </c>
      <c r="Q38" s="71">
        <f t="shared" si="3"/>
        <v>0</v>
      </c>
      <c r="R38" s="71">
        <f t="shared" si="3"/>
        <v>0</v>
      </c>
      <c r="S38" s="71">
        <f t="shared" si="3"/>
        <v>0</v>
      </c>
      <c r="T38" s="203"/>
      <c r="U38" s="204"/>
    </row>
    <row r="39" spans="1:21" ht="12.75">
      <c r="A39" s="64" t="s">
        <v>48</v>
      </c>
      <c r="B39" s="71"/>
      <c r="C39" s="86">
        <f>SUM(C14+C18+C34+C38)</f>
        <v>65.16</v>
      </c>
      <c r="D39" s="86">
        <f aca="true" t="shared" si="4" ref="D39:S39">SUM(D14+D18+D34+D38)</f>
        <v>57.849999999999994</v>
      </c>
      <c r="E39" s="86">
        <f t="shared" si="4"/>
        <v>302.40000000000003</v>
      </c>
      <c r="F39" s="86">
        <f t="shared" si="4"/>
        <v>1777.74</v>
      </c>
      <c r="G39" s="86">
        <f>SUM(G14+G18+G34+G38)</f>
        <v>773.0000000000001</v>
      </c>
      <c r="H39" s="86">
        <f>SUM(H14+H18+H34+H38)</f>
        <v>800.75</v>
      </c>
      <c r="I39" s="86">
        <f t="shared" si="4"/>
        <v>146.51999999999998</v>
      </c>
      <c r="J39" s="86">
        <f t="shared" si="4"/>
        <v>10.2</v>
      </c>
      <c r="K39" s="86">
        <f t="shared" si="4"/>
        <v>801.3199999999999</v>
      </c>
      <c r="L39" s="86">
        <f t="shared" si="4"/>
        <v>0.043000000000000003</v>
      </c>
      <c r="M39" s="86">
        <f t="shared" si="4"/>
        <v>0.00722</v>
      </c>
      <c r="N39" s="86">
        <f t="shared" si="4"/>
        <v>2.4528</v>
      </c>
      <c r="O39" s="86">
        <f t="shared" si="4"/>
        <v>1.1320000000000001</v>
      </c>
      <c r="P39" s="86">
        <f t="shared" si="4"/>
        <v>0.9140000000000001</v>
      </c>
      <c r="Q39" s="86">
        <f t="shared" si="4"/>
        <v>510.851</v>
      </c>
      <c r="R39" s="86">
        <f t="shared" si="4"/>
        <v>8.280000000000001</v>
      </c>
      <c r="S39" s="86">
        <f t="shared" si="4"/>
        <v>34.14</v>
      </c>
      <c r="T39" s="71"/>
      <c r="U39" s="71"/>
    </row>
  </sheetData>
  <sheetProtection/>
  <mergeCells count="23">
    <mergeCell ref="T4:U5"/>
    <mergeCell ref="T12:U13"/>
    <mergeCell ref="T34:U34"/>
    <mergeCell ref="T32:U33"/>
    <mergeCell ref="T26:U27"/>
    <mergeCell ref="A2:U2"/>
    <mergeCell ref="T3:U3"/>
    <mergeCell ref="T14:U14"/>
    <mergeCell ref="T24:U25"/>
    <mergeCell ref="T20:U21"/>
    <mergeCell ref="T6:U7"/>
    <mergeCell ref="T8:U9"/>
    <mergeCell ref="T10:U11"/>
    <mergeCell ref="A15:U15"/>
    <mergeCell ref="T16:U18"/>
    <mergeCell ref="T37:U37"/>
    <mergeCell ref="T38:U38"/>
    <mergeCell ref="T36:U36"/>
    <mergeCell ref="A19:U19"/>
    <mergeCell ref="T28:U29"/>
    <mergeCell ref="A35:U35"/>
    <mergeCell ref="T30:U31"/>
    <mergeCell ref="T22:U2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17.140625" style="0" customWidth="1"/>
    <col min="2" max="2" width="5.8515625" style="0" customWidth="1"/>
    <col min="3" max="3" width="6.28125" style="0" customWidth="1"/>
    <col min="4" max="4" width="7.57421875" style="0" customWidth="1"/>
    <col min="5" max="5" width="8.00390625" style="0" customWidth="1"/>
    <col min="6" max="6" width="7.8515625" style="0" customWidth="1"/>
    <col min="7" max="7" width="5.421875" style="0" customWidth="1"/>
    <col min="8" max="8" width="5.57421875" style="0" customWidth="1"/>
    <col min="9" max="9" width="5.7109375" style="0" customWidth="1"/>
    <col min="10" max="10" width="7.57421875" style="0" customWidth="1"/>
    <col min="11" max="11" width="6.421875" style="0" customWidth="1"/>
    <col min="12" max="12" width="5.8515625" style="0" customWidth="1"/>
    <col min="13" max="13" width="7.00390625" style="0" customWidth="1"/>
    <col min="14" max="14" width="5.7109375" style="0" customWidth="1"/>
    <col min="15" max="15" width="10.140625" style="0" customWidth="1"/>
    <col min="16" max="16" width="9.7109375" style="0" customWidth="1"/>
    <col min="17" max="17" width="8.8515625" style="0" customWidth="1"/>
    <col min="18" max="18" width="8.7109375" style="0" customWidth="1"/>
    <col min="19" max="19" width="11.7109375" style="0" customWidth="1"/>
    <col min="21" max="21" width="1.1484375" style="0" customWidth="1"/>
  </cols>
  <sheetData>
    <row r="1" spans="1:21" ht="15" customHeight="1">
      <c r="A1" s="62"/>
      <c r="B1" s="62"/>
      <c r="C1" s="62"/>
      <c r="D1" s="62"/>
      <c r="E1" s="63"/>
      <c r="F1" s="74" t="s">
        <v>3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3.5" customHeight="1">
      <c r="A2" s="215" t="s">
        <v>73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7"/>
    </row>
    <row r="3" spans="1:21" ht="27" customHeight="1">
      <c r="A3" s="65" t="s">
        <v>43</v>
      </c>
      <c r="B3" s="66" t="s">
        <v>143</v>
      </c>
      <c r="C3" s="73" t="s">
        <v>127</v>
      </c>
      <c r="D3" s="73" t="s">
        <v>126</v>
      </c>
      <c r="E3" s="73" t="s">
        <v>142</v>
      </c>
      <c r="F3" s="73" t="s">
        <v>128</v>
      </c>
      <c r="G3" s="73" t="s">
        <v>129</v>
      </c>
      <c r="H3" s="73" t="s">
        <v>130</v>
      </c>
      <c r="I3" s="73" t="s">
        <v>131</v>
      </c>
      <c r="J3" s="73" t="s">
        <v>133</v>
      </c>
      <c r="K3" s="73" t="s">
        <v>132</v>
      </c>
      <c r="L3" s="73" t="s">
        <v>134</v>
      </c>
      <c r="M3" s="73" t="s">
        <v>135</v>
      </c>
      <c r="N3" s="73" t="s">
        <v>80</v>
      </c>
      <c r="O3" s="73" t="s">
        <v>137</v>
      </c>
      <c r="P3" s="73" t="s">
        <v>138</v>
      </c>
      <c r="Q3" s="73" t="s">
        <v>139</v>
      </c>
      <c r="R3" s="73" t="s">
        <v>140</v>
      </c>
      <c r="S3" s="73" t="s">
        <v>141</v>
      </c>
      <c r="T3" s="233" t="s">
        <v>49</v>
      </c>
      <c r="U3" s="210"/>
    </row>
    <row r="4" spans="1:21" ht="21" customHeight="1">
      <c r="A4" s="68" t="s">
        <v>253</v>
      </c>
      <c r="B4" s="70" t="s">
        <v>252</v>
      </c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211">
        <v>366</v>
      </c>
      <c r="U4" s="212"/>
    </row>
    <row r="5" spans="1:21" ht="12.75">
      <c r="A5" s="69"/>
      <c r="B5" s="76"/>
      <c r="C5" s="89">
        <v>17.52</v>
      </c>
      <c r="D5" s="89">
        <v>13.8</v>
      </c>
      <c r="E5" s="83">
        <v>10</v>
      </c>
      <c r="F5" s="83">
        <v>334.1</v>
      </c>
      <c r="G5" s="83">
        <v>186.7</v>
      </c>
      <c r="H5" s="83">
        <v>114.1</v>
      </c>
      <c r="I5" s="83">
        <v>19.7</v>
      </c>
      <c r="J5" s="83">
        <v>1</v>
      </c>
      <c r="K5" s="83"/>
      <c r="L5" s="83">
        <v>0.01</v>
      </c>
      <c r="M5" s="83"/>
      <c r="N5" s="83">
        <v>0.031</v>
      </c>
      <c r="O5" s="83"/>
      <c r="P5" s="83">
        <v>0.13</v>
      </c>
      <c r="Q5" s="83">
        <v>131.6</v>
      </c>
      <c r="R5" s="83">
        <v>3</v>
      </c>
      <c r="S5" s="83">
        <v>2.25</v>
      </c>
      <c r="T5" s="213"/>
      <c r="U5" s="214"/>
    </row>
    <row r="6" spans="1:21" ht="15.75" customHeight="1">
      <c r="A6" s="68" t="s">
        <v>92</v>
      </c>
      <c r="B6" s="70">
        <v>200</v>
      </c>
      <c r="C6" s="85"/>
      <c r="D6" s="128"/>
      <c r="E6" s="128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11">
        <v>686</v>
      </c>
      <c r="U6" s="212"/>
    </row>
    <row r="7" spans="1:21" ht="15.75" customHeight="1">
      <c r="A7" s="69"/>
      <c r="B7" s="77"/>
      <c r="C7" s="85">
        <v>0.12</v>
      </c>
      <c r="D7" s="128"/>
      <c r="E7" s="85">
        <v>9.03</v>
      </c>
      <c r="F7" s="85">
        <v>36.48</v>
      </c>
      <c r="G7" s="85">
        <v>13.55</v>
      </c>
      <c r="H7" s="85">
        <v>25.88</v>
      </c>
      <c r="I7" s="85">
        <v>10.55</v>
      </c>
      <c r="J7" s="85"/>
      <c r="K7" s="85">
        <v>25.94</v>
      </c>
      <c r="L7" s="85">
        <v>0.02</v>
      </c>
      <c r="M7" s="85"/>
      <c r="N7" s="85">
        <v>0.1</v>
      </c>
      <c r="O7" s="85"/>
      <c r="P7" s="85"/>
      <c r="Q7" s="85"/>
      <c r="R7" s="85"/>
      <c r="S7" s="85">
        <v>5.2</v>
      </c>
      <c r="T7" s="213"/>
      <c r="U7" s="214"/>
    </row>
    <row r="8" spans="1:21" ht="16.5" customHeight="1">
      <c r="A8" s="65" t="s">
        <v>149</v>
      </c>
      <c r="B8" s="70">
        <v>10</v>
      </c>
      <c r="C8" s="83"/>
      <c r="D8" s="89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211" t="s">
        <v>223</v>
      </c>
      <c r="U8" s="218"/>
    </row>
    <row r="9" spans="1:21" ht="14.25" customHeight="1">
      <c r="A9" s="69" t="s">
        <v>52</v>
      </c>
      <c r="B9" s="76"/>
      <c r="C9" s="85">
        <v>0.08</v>
      </c>
      <c r="D9" s="128">
        <v>27.24</v>
      </c>
      <c r="E9" s="85">
        <v>0.16</v>
      </c>
      <c r="F9" s="85">
        <v>116.1</v>
      </c>
      <c r="G9" s="85">
        <v>0.12</v>
      </c>
      <c r="H9" s="85">
        <v>1.7</v>
      </c>
      <c r="I9" s="85">
        <v>0.04</v>
      </c>
      <c r="J9" s="85">
        <v>0.02</v>
      </c>
      <c r="K9" s="85">
        <v>1.5</v>
      </c>
      <c r="L9" s="85">
        <v>0.0006</v>
      </c>
      <c r="M9" s="85"/>
      <c r="N9" s="85"/>
      <c r="O9" s="85">
        <v>0.038</v>
      </c>
      <c r="P9" s="85">
        <v>0.01</v>
      </c>
      <c r="Q9" s="85">
        <v>98.3</v>
      </c>
      <c r="R9" s="85">
        <v>0.15</v>
      </c>
      <c r="S9" s="85"/>
      <c r="T9" s="219"/>
      <c r="U9" s="220"/>
    </row>
    <row r="10" spans="1:21" ht="15" customHeight="1">
      <c r="A10" s="68" t="s">
        <v>12</v>
      </c>
      <c r="B10" s="80">
        <v>62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211" t="s">
        <v>224</v>
      </c>
      <c r="U10" s="218"/>
    </row>
    <row r="11" spans="1:21" ht="12.75">
      <c r="A11" s="69"/>
      <c r="B11" s="76"/>
      <c r="C11" s="85">
        <v>3.9</v>
      </c>
      <c r="D11" s="85">
        <v>0.45</v>
      </c>
      <c r="E11" s="85">
        <v>28.47</v>
      </c>
      <c r="F11" s="85">
        <v>73.5</v>
      </c>
      <c r="G11" s="85">
        <v>64.6</v>
      </c>
      <c r="H11" s="85">
        <v>66.6</v>
      </c>
      <c r="I11" s="85">
        <v>0.51</v>
      </c>
      <c r="J11" s="85">
        <v>1.86</v>
      </c>
      <c r="K11" s="85">
        <v>72.8</v>
      </c>
      <c r="L11" s="85">
        <v>0.002</v>
      </c>
      <c r="M11" s="85"/>
      <c r="N11" s="85"/>
      <c r="O11" s="85">
        <v>0.2</v>
      </c>
      <c r="P11" s="85"/>
      <c r="Q11" s="85"/>
      <c r="R11" s="85"/>
      <c r="S11" s="85">
        <v>0.1</v>
      </c>
      <c r="T11" s="219"/>
      <c r="U11" s="220"/>
    </row>
    <row r="12" spans="1:21" ht="12.75">
      <c r="A12" s="65" t="s">
        <v>13</v>
      </c>
      <c r="B12" s="70">
        <v>33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211" t="s">
        <v>224</v>
      </c>
      <c r="U12" s="218"/>
    </row>
    <row r="13" spans="1:21" ht="12.75">
      <c r="A13" s="65"/>
      <c r="B13" s="76"/>
      <c r="C13" s="85">
        <v>1.75</v>
      </c>
      <c r="D13" s="85">
        <v>0.32</v>
      </c>
      <c r="E13" s="85">
        <v>19.04</v>
      </c>
      <c r="F13" s="85">
        <v>65.3</v>
      </c>
      <c r="G13" s="85">
        <v>33.6</v>
      </c>
      <c r="H13" s="85">
        <v>52.8</v>
      </c>
      <c r="I13" s="85">
        <v>14.6</v>
      </c>
      <c r="J13" s="85">
        <v>1.18</v>
      </c>
      <c r="K13" s="85">
        <v>29.9</v>
      </c>
      <c r="L13" s="85">
        <v>0.001</v>
      </c>
      <c r="M13" s="85">
        <v>6E-05</v>
      </c>
      <c r="N13" s="85">
        <v>0.13</v>
      </c>
      <c r="O13" s="85">
        <v>0.16</v>
      </c>
      <c r="P13" s="85">
        <v>0.012</v>
      </c>
      <c r="Q13" s="85"/>
      <c r="R13" s="85"/>
      <c r="S13" s="85">
        <v>0.14</v>
      </c>
      <c r="T13" s="219"/>
      <c r="U13" s="220"/>
    </row>
    <row r="14" spans="1:21" ht="28.5" customHeight="1">
      <c r="A14" s="64" t="s">
        <v>45</v>
      </c>
      <c r="B14" s="75">
        <v>520</v>
      </c>
      <c r="C14" s="71">
        <f>SUM(C5+C7+C9+C11+C13)</f>
        <v>23.369999999999997</v>
      </c>
      <c r="D14" s="71">
        <f>SUM(D5+D9+D11+D13)</f>
        <v>41.81</v>
      </c>
      <c r="E14" s="71">
        <f aca="true" t="shared" si="0" ref="E14:S14">SUM(E5+E7+E9+E11+E13)</f>
        <v>66.69999999999999</v>
      </c>
      <c r="F14" s="71">
        <f t="shared" si="0"/>
        <v>625.48</v>
      </c>
      <c r="G14" s="71">
        <f>SUM(G5+G7+G9+G11+G13)</f>
        <v>298.57000000000005</v>
      </c>
      <c r="H14" s="71">
        <f t="shared" si="0"/>
        <v>261.08</v>
      </c>
      <c r="I14" s="71">
        <f t="shared" si="0"/>
        <v>45.4</v>
      </c>
      <c r="J14" s="71">
        <f t="shared" si="0"/>
        <v>4.06</v>
      </c>
      <c r="K14" s="71">
        <f t="shared" si="0"/>
        <v>130.14</v>
      </c>
      <c r="L14" s="71">
        <f t="shared" si="0"/>
        <v>0.0336</v>
      </c>
      <c r="M14" s="71">
        <f t="shared" si="0"/>
        <v>6E-05</v>
      </c>
      <c r="N14" s="71">
        <f>SUM(N5+N7+N13)</f>
        <v>0.261</v>
      </c>
      <c r="O14" s="71">
        <f t="shared" si="0"/>
        <v>0.398</v>
      </c>
      <c r="P14" s="71">
        <f t="shared" si="0"/>
        <v>0.15200000000000002</v>
      </c>
      <c r="Q14" s="71">
        <f t="shared" si="0"/>
        <v>229.89999999999998</v>
      </c>
      <c r="R14" s="71">
        <f t="shared" si="0"/>
        <v>3.15</v>
      </c>
      <c r="S14" s="71">
        <f t="shared" si="0"/>
        <v>7.6899999999999995</v>
      </c>
      <c r="T14" s="203"/>
      <c r="U14" s="204"/>
    </row>
    <row r="15" spans="1:21" ht="16.5" customHeight="1">
      <c r="A15" s="215" t="s">
        <v>238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9"/>
    </row>
    <row r="16" spans="1:21" ht="13.5" customHeight="1">
      <c r="A16" s="68" t="s">
        <v>164</v>
      </c>
      <c r="B16" s="150">
        <v>200</v>
      </c>
      <c r="C16" s="136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225" t="s">
        <v>224</v>
      </c>
      <c r="U16" s="226"/>
    </row>
    <row r="17" spans="1:21" ht="12.75" customHeight="1">
      <c r="A17" s="146"/>
      <c r="B17" s="144"/>
      <c r="C17" s="85">
        <v>1.6</v>
      </c>
      <c r="D17" s="128" t="s">
        <v>219</v>
      </c>
      <c r="E17" s="85">
        <v>22</v>
      </c>
      <c r="F17" s="85">
        <v>128</v>
      </c>
      <c r="G17" s="85">
        <v>14</v>
      </c>
      <c r="H17" s="85">
        <v>14</v>
      </c>
      <c r="I17" s="85">
        <v>4.2</v>
      </c>
      <c r="J17" s="85">
        <v>0.22</v>
      </c>
      <c r="K17" s="85">
        <v>21.4</v>
      </c>
      <c r="L17" s="85"/>
      <c r="M17" s="85"/>
      <c r="N17" s="85"/>
      <c r="O17" s="85"/>
      <c r="P17" s="85">
        <v>0.02</v>
      </c>
      <c r="Q17" s="85"/>
      <c r="R17" s="85"/>
      <c r="S17" s="85">
        <v>9</v>
      </c>
      <c r="T17" s="227"/>
      <c r="U17" s="228"/>
    </row>
    <row r="18" spans="1:21" ht="15" customHeight="1">
      <c r="A18" s="146" t="s">
        <v>237</v>
      </c>
      <c r="B18" s="145">
        <v>200</v>
      </c>
      <c r="C18" s="136">
        <f>SUM(C17)</f>
        <v>1.6</v>
      </c>
      <c r="D18" s="136">
        <f aca="true" t="shared" si="1" ref="D18:S18">SUM(D17)</f>
        <v>0</v>
      </c>
      <c r="E18" s="136">
        <f t="shared" si="1"/>
        <v>22</v>
      </c>
      <c r="F18" s="136">
        <f t="shared" si="1"/>
        <v>128</v>
      </c>
      <c r="G18" s="136">
        <f t="shared" si="1"/>
        <v>14</v>
      </c>
      <c r="H18" s="136">
        <f t="shared" si="1"/>
        <v>14</v>
      </c>
      <c r="I18" s="136">
        <f t="shared" si="1"/>
        <v>4.2</v>
      </c>
      <c r="J18" s="136">
        <f t="shared" si="1"/>
        <v>0.22</v>
      </c>
      <c r="K18" s="136">
        <f t="shared" si="1"/>
        <v>21.4</v>
      </c>
      <c r="L18" s="136">
        <f t="shared" si="1"/>
        <v>0</v>
      </c>
      <c r="M18" s="136">
        <f t="shared" si="1"/>
        <v>0</v>
      </c>
      <c r="N18" s="136">
        <f t="shared" si="1"/>
        <v>0</v>
      </c>
      <c r="O18" s="136">
        <f t="shared" si="1"/>
        <v>0</v>
      </c>
      <c r="P18" s="136">
        <f t="shared" si="1"/>
        <v>0.02</v>
      </c>
      <c r="Q18" s="136">
        <f t="shared" si="1"/>
        <v>0</v>
      </c>
      <c r="R18" s="136">
        <f t="shared" si="1"/>
        <v>0</v>
      </c>
      <c r="S18" s="136">
        <f t="shared" si="1"/>
        <v>9</v>
      </c>
      <c r="T18" s="229"/>
      <c r="U18" s="230"/>
    </row>
    <row r="19" spans="1:21" ht="16.5" customHeight="1">
      <c r="A19" s="142"/>
      <c r="B19" s="148"/>
      <c r="C19" s="74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43"/>
      <c r="U19" s="137"/>
    </row>
    <row r="20" spans="1:21" ht="12.75" customHeight="1">
      <c r="A20" s="233" t="s">
        <v>125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10"/>
    </row>
    <row r="21" spans="1:21" ht="12.75">
      <c r="A21" s="68" t="s">
        <v>108</v>
      </c>
      <c r="B21" s="70">
        <v>60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234">
        <v>78</v>
      </c>
      <c r="U21" s="235"/>
    </row>
    <row r="22" spans="1:21" ht="12.75">
      <c r="A22" s="69"/>
      <c r="B22" s="69"/>
      <c r="C22" s="84">
        <v>1.27</v>
      </c>
      <c r="D22" s="88">
        <v>3.96</v>
      </c>
      <c r="E22" s="84">
        <v>4.76</v>
      </c>
      <c r="F22" s="84">
        <v>83.64</v>
      </c>
      <c r="G22" s="85">
        <v>9.12</v>
      </c>
      <c r="H22" s="85">
        <v>16.8</v>
      </c>
      <c r="I22" s="85">
        <v>5.52</v>
      </c>
      <c r="J22" s="85">
        <v>0.24</v>
      </c>
      <c r="K22" s="85">
        <v>44.4</v>
      </c>
      <c r="L22" s="85">
        <v>0.0024</v>
      </c>
      <c r="M22" s="85"/>
      <c r="N22" s="85"/>
      <c r="O22" s="85"/>
      <c r="P22" s="85">
        <v>0.024</v>
      </c>
      <c r="Q22" s="85">
        <v>3.84</v>
      </c>
      <c r="R22" s="85"/>
      <c r="S22" s="85">
        <v>9.5</v>
      </c>
      <c r="T22" s="236"/>
      <c r="U22" s="237"/>
    </row>
    <row r="23" spans="1:21" ht="15" customHeight="1">
      <c r="A23" s="65" t="s">
        <v>158</v>
      </c>
      <c r="B23" s="78">
        <v>250</v>
      </c>
      <c r="C23" s="83"/>
      <c r="D23" s="128"/>
      <c r="E23" s="128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211" t="s">
        <v>226</v>
      </c>
      <c r="U23" s="218"/>
    </row>
    <row r="24" spans="1:21" ht="15.75" customHeight="1">
      <c r="A24" s="69"/>
      <c r="B24" s="69"/>
      <c r="C24" s="84">
        <v>7.3</v>
      </c>
      <c r="D24" s="88">
        <v>6.87</v>
      </c>
      <c r="E24" s="84">
        <v>4.5</v>
      </c>
      <c r="F24" s="84">
        <v>133</v>
      </c>
      <c r="G24" s="85">
        <v>32</v>
      </c>
      <c r="H24" s="85">
        <v>65</v>
      </c>
      <c r="I24" s="85">
        <v>5.75</v>
      </c>
      <c r="J24" s="85">
        <v>0.04</v>
      </c>
      <c r="K24" s="85">
        <v>83.4</v>
      </c>
      <c r="L24" s="85"/>
      <c r="M24" s="85"/>
      <c r="N24" s="85">
        <v>0.04</v>
      </c>
      <c r="O24" s="85"/>
      <c r="P24" s="85">
        <v>0.07</v>
      </c>
      <c r="Q24" s="85">
        <v>0.0025</v>
      </c>
      <c r="R24" s="85"/>
      <c r="S24" s="85">
        <v>3.62</v>
      </c>
      <c r="T24" s="219"/>
      <c r="U24" s="220"/>
    </row>
    <row r="25" spans="1:21" ht="17.25" customHeight="1">
      <c r="A25" s="68" t="s">
        <v>179</v>
      </c>
      <c r="B25" s="70">
        <v>100</v>
      </c>
      <c r="C25" s="83"/>
      <c r="D25" s="128"/>
      <c r="E25" s="128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211">
        <v>439</v>
      </c>
      <c r="U25" s="212"/>
    </row>
    <row r="26" spans="1:21" ht="12.75">
      <c r="A26" s="69"/>
      <c r="B26" s="76"/>
      <c r="C26" s="84">
        <v>16.1</v>
      </c>
      <c r="D26" s="88">
        <v>15</v>
      </c>
      <c r="E26" s="84">
        <v>5</v>
      </c>
      <c r="F26" s="84">
        <v>211</v>
      </c>
      <c r="G26" s="85">
        <v>141.4</v>
      </c>
      <c r="H26" s="85">
        <v>168</v>
      </c>
      <c r="I26" s="85">
        <v>21</v>
      </c>
      <c r="J26" s="85">
        <v>0.7</v>
      </c>
      <c r="K26" s="85">
        <v>152.8</v>
      </c>
      <c r="L26" s="85">
        <v>0.021</v>
      </c>
      <c r="M26" s="85">
        <v>0.02</v>
      </c>
      <c r="N26" s="85">
        <v>0.3</v>
      </c>
      <c r="O26" s="85">
        <v>0.002</v>
      </c>
      <c r="P26" s="85">
        <v>0.4</v>
      </c>
      <c r="Q26" s="85">
        <v>198.7</v>
      </c>
      <c r="R26" s="85"/>
      <c r="S26" s="85"/>
      <c r="T26" s="213"/>
      <c r="U26" s="214"/>
    </row>
    <row r="27" spans="1:21" ht="15.75" customHeight="1">
      <c r="A27" s="68" t="s">
        <v>50</v>
      </c>
      <c r="B27" s="70">
        <v>200</v>
      </c>
      <c r="C27" s="85"/>
      <c r="D27" s="128"/>
      <c r="E27" s="128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211">
        <v>520</v>
      </c>
      <c r="U27" s="212"/>
    </row>
    <row r="28" spans="1:21" ht="12.75">
      <c r="A28" s="69"/>
      <c r="B28" s="77"/>
      <c r="C28" s="129">
        <v>4.35</v>
      </c>
      <c r="D28" s="129">
        <v>4.94</v>
      </c>
      <c r="E28" s="130">
        <v>22</v>
      </c>
      <c r="F28" s="130">
        <v>227</v>
      </c>
      <c r="G28" s="85">
        <v>45</v>
      </c>
      <c r="H28" s="126">
        <v>67</v>
      </c>
      <c r="I28" s="126">
        <v>0.82</v>
      </c>
      <c r="J28" s="126"/>
      <c r="K28" s="126">
        <v>141.6</v>
      </c>
      <c r="L28" s="126"/>
      <c r="M28" s="126"/>
      <c r="N28" s="127">
        <v>0.9</v>
      </c>
      <c r="O28" s="126"/>
      <c r="P28" s="126"/>
      <c r="Q28" s="126">
        <v>22.2</v>
      </c>
      <c r="R28" s="126"/>
      <c r="S28" s="85">
        <v>21</v>
      </c>
      <c r="T28" s="213"/>
      <c r="U28" s="214"/>
    </row>
    <row r="29" spans="1:21" ht="22.5">
      <c r="A29" s="83" t="s">
        <v>180</v>
      </c>
      <c r="B29" s="70">
        <v>200</v>
      </c>
      <c r="C29" s="85"/>
      <c r="D29" s="128"/>
      <c r="E29" s="128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211">
        <v>240</v>
      </c>
      <c r="U29" s="212"/>
    </row>
    <row r="30" spans="1:21" ht="12.75">
      <c r="A30" s="69"/>
      <c r="B30" s="76"/>
      <c r="C30" s="84">
        <v>0.2</v>
      </c>
      <c r="D30" s="84">
        <v>0.2</v>
      </c>
      <c r="E30" s="84">
        <v>26.8</v>
      </c>
      <c r="F30" s="84">
        <v>110</v>
      </c>
      <c r="G30" s="85">
        <v>16</v>
      </c>
      <c r="H30" s="85">
        <v>6</v>
      </c>
      <c r="I30" s="85">
        <v>6</v>
      </c>
      <c r="J30" s="85">
        <v>1</v>
      </c>
      <c r="K30" s="85">
        <v>164</v>
      </c>
      <c r="L30" s="85"/>
      <c r="M30" s="85"/>
      <c r="N30" s="85"/>
      <c r="O30" s="85"/>
      <c r="P30" s="85"/>
      <c r="Q30" s="85"/>
      <c r="R30" s="85"/>
      <c r="S30" s="85">
        <v>0.8</v>
      </c>
      <c r="T30" s="213"/>
      <c r="U30" s="214"/>
    </row>
    <row r="31" spans="1:21" ht="12.75">
      <c r="A31" s="65" t="s">
        <v>12</v>
      </c>
      <c r="B31" s="78">
        <v>62</v>
      </c>
      <c r="C31" s="84"/>
      <c r="D31" s="84"/>
      <c r="E31" s="84"/>
      <c r="F31" s="84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211" t="s">
        <v>224</v>
      </c>
      <c r="U31" s="218"/>
    </row>
    <row r="32" spans="1:21" ht="12.75">
      <c r="A32" s="65"/>
      <c r="B32" s="78"/>
      <c r="C32" s="85">
        <v>3.9</v>
      </c>
      <c r="D32" s="85">
        <v>0.45</v>
      </c>
      <c r="E32" s="85">
        <v>28.47</v>
      </c>
      <c r="F32" s="85">
        <v>73.5</v>
      </c>
      <c r="G32" s="85">
        <v>64.6</v>
      </c>
      <c r="H32" s="85">
        <v>66.6</v>
      </c>
      <c r="I32" s="85">
        <v>0.51</v>
      </c>
      <c r="J32" s="85">
        <v>1.86</v>
      </c>
      <c r="K32" s="85">
        <v>72.8</v>
      </c>
      <c r="L32" s="85">
        <v>0.002</v>
      </c>
      <c r="M32" s="85"/>
      <c r="N32" s="85"/>
      <c r="O32" s="85">
        <v>0.2</v>
      </c>
      <c r="P32" s="85"/>
      <c r="Q32" s="85"/>
      <c r="R32" s="85"/>
      <c r="S32" s="85">
        <v>0.1</v>
      </c>
      <c r="T32" s="219"/>
      <c r="U32" s="220"/>
    </row>
    <row r="33" spans="1:21" ht="12.75">
      <c r="A33" s="68" t="s">
        <v>13</v>
      </c>
      <c r="B33" s="70">
        <v>33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211" t="s">
        <v>224</v>
      </c>
      <c r="U33" s="212"/>
    </row>
    <row r="34" spans="1:21" ht="12.75">
      <c r="A34" s="69"/>
      <c r="B34" s="76"/>
      <c r="C34" s="85">
        <v>1.75</v>
      </c>
      <c r="D34" s="85">
        <v>0.32</v>
      </c>
      <c r="E34" s="85">
        <v>19.04</v>
      </c>
      <c r="F34" s="85">
        <v>65.3</v>
      </c>
      <c r="G34" s="85">
        <v>33.6</v>
      </c>
      <c r="H34" s="85">
        <v>52.8</v>
      </c>
      <c r="I34" s="85">
        <v>14.6</v>
      </c>
      <c r="J34" s="85">
        <v>1.18</v>
      </c>
      <c r="K34" s="85">
        <v>29.9</v>
      </c>
      <c r="L34" s="85">
        <v>0.001</v>
      </c>
      <c r="M34" s="85">
        <v>6E-05</v>
      </c>
      <c r="N34" s="85">
        <v>0.13</v>
      </c>
      <c r="O34" s="85">
        <v>0.16</v>
      </c>
      <c r="P34" s="85">
        <v>0.012</v>
      </c>
      <c r="Q34" s="85"/>
      <c r="R34" s="85"/>
      <c r="S34" s="85">
        <v>0.14</v>
      </c>
      <c r="T34" s="213"/>
      <c r="U34" s="214"/>
    </row>
    <row r="35" spans="1:21" ht="12.75">
      <c r="A35" s="64" t="s">
        <v>66</v>
      </c>
      <c r="B35" s="121">
        <f>SUM(B21+B23+B25+B27+B29+B31+B33)</f>
        <v>905</v>
      </c>
      <c r="C35" s="71">
        <f>SUM(C22+C24+C26+C28+C30+C32+C34)</f>
        <v>34.870000000000005</v>
      </c>
      <c r="D35" s="71">
        <f aca="true" t="shared" si="2" ref="D35:S35">SUM(D22+D24+D26+D28+D30+D32+D34)</f>
        <v>31.74</v>
      </c>
      <c r="E35" s="71">
        <f t="shared" si="2"/>
        <v>110.57</v>
      </c>
      <c r="F35" s="71">
        <f t="shared" si="2"/>
        <v>903.4399999999999</v>
      </c>
      <c r="G35" s="71">
        <f t="shared" si="2"/>
        <v>341.72</v>
      </c>
      <c r="H35" s="71">
        <f t="shared" si="2"/>
        <v>442.2</v>
      </c>
      <c r="I35" s="71">
        <f t="shared" si="2"/>
        <v>54.199999999999996</v>
      </c>
      <c r="J35" s="71">
        <f t="shared" si="2"/>
        <v>5.02</v>
      </c>
      <c r="K35" s="71">
        <f t="shared" si="2"/>
        <v>688.9</v>
      </c>
      <c r="L35" s="71">
        <f t="shared" si="2"/>
        <v>0.0264</v>
      </c>
      <c r="M35" s="71">
        <f t="shared" si="2"/>
        <v>0.02006</v>
      </c>
      <c r="N35" s="71">
        <f t="shared" si="2"/>
        <v>1.37</v>
      </c>
      <c r="O35" s="71">
        <f t="shared" si="2"/>
        <v>0.362</v>
      </c>
      <c r="P35" s="71">
        <f t="shared" si="2"/>
        <v>0.506</v>
      </c>
      <c r="Q35" s="71">
        <f t="shared" si="2"/>
        <v>224.74249999999998</v>
      </c>
      <c r="R35" s="71">
        <f t="shared" si="2"/>
        <v>0</v>
      </c>
      <c r="S35" s="71">
        <f t="shared" si="2"/>
        <v>35.160000000000004</v>
      </c>
      <c r="T35" s="203"/>
      <c r="U35" s="204"/>
    </row>
    <row r="36" spans="1:21" ht="12.75">
      <c r="A36" s="215" t="s">
        <v>46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10"/>
    </row>
    <row r="37" spans="1:21" ht="12.75">
      <c r="A37" s="65" t="s">
        <v>110</v>
      </c>
      <c r="B37" s="78">
        <v>100</v>
      </c>
      <c r="C37" s="85">
        <v>0.8</v>
      </c>
      <c r="D37" s="128">
        <v>0.2</v>
      </c>
      <c r="E37" s="85">
        <v>7.49</v>
      </c>
      <c r="F37" s="85">
        <v>49.8</v>
      </c>
      <c r="G37" s="85">
        <v>35</v>
      </c>
      <c r="H37" s="85">
        <v>17</v>
      </c>
      <c r="I37" s="85">
        <v>11</v>
      </c>
      <c r="J37" s="85">
        <v>0.1</v>
      </c>
      <c r="K37" s="85">
        <v>65</v>
      </c>
      <c r="L37" s="85">
        <v>0.02</v>
      </c>
      <c r="M37" s="85">
        <v>0.01</v>
      </c>
      <c r="N37" s="85">
        <v>0.4</v>
      </c>
      <c r="O37" s="85"/>
      <c r="P37" s="85">
        <v>0.029</v>
      </c>
      <c r="Q37" s="85"/>
      <c r="R37" s="85"/>
      <c r="S37" s="85">
        <v>13</v>
      </c>
      <c r="T37" s="205" t="s">
        <v>224</v>
      </c>
      <c r="U37" s="206"/>
    </row>
    <row r="38" spans="1:21" ht="15" customHeight="1">
      <c r="A38" s="68" t="s">
        <v>247</v>
      </c>
      <c r="B38" s="70">
        <v>200</v>
      </c>
      <c r="C38" s="90">
        <v>5.8</v>
      </c>
      <c r="D38" s="90">
        <v>5</v>
      </c>
      <c r="E38" s="90">
        <v>12.4</v>
      </c>
      <c r="F38" s="90">
        <v>162</v>
      </c>
      <c r="G38" s="85">
        <v>218</v>
      </c>
      <c r="H38" s="85">
        <v>182</v>
      </c>
      <c r="I38" s="85">
        <v>38</v>
      </c>
      <c r="J38" s="85">
        <v>0.2</v>
      </c>
      <c r="K38" s="85"/>
      <c r="L38" s="85">
        <v>0.018</v>
      </c>
      <c r="M38" s="85">
        <v>4E-05</v>
      </c>
      <c r="N38" s="85">
        <v>0.004</v>
      </c>
      <c r="O38" s="85"/>
      <c r="P38" s="85">
        <v>0.3</v>
      </c>
      <c r="Q38" s="85">
        <v>44</v>
      </c>
      <c r="R38" s="85">
        <v>0.1</v>
      </c>
      <c r="S38" s="85">
        <v>1.2</v>
      </c>
      <c r="T38" s="205" t="s">
        <v>224</v>
      </c>
      <c r="U38" s="206"/>
    </row>
    <row r="39" spans="1:21" ht="12.75">
      <c r="A39" s="64" t="s">
        <v>47</v>
      </c>
      <c r="B39" s="121">
        <f>SUM(B37+B38)</f>
        <v>300</v>
      </c>
      <c r="C39" s="71">
        <f>SUM(C37+C38)</f>
        <v>6.6</v>
      </c>
      <c r="D39" s="71">
        <v>0.2</v>
      </c>
      <c r="E39" s="71">
        <f aca="true" t="shared" si="3" ref="E39:S39">SUM(E37+E38)</f>
        <v>19.89</v>
      </c>
      <c r="F39" s="71">
        <f t="shared" si="3"/>
        <v>211.8</v>
      </c>
      <c r="G39" s="71">
        <f t="shared" si="3"/>
        <v>253</v>
      </c>
      <c r="H39" s="71">
        <f t="shared" si="3"/>
        <v>199</v>
      </c>
      <c r="I39" s="71">
        <f t="shared" si="3"/>
        <v>49</v>
      </c>
      <c r="J39" s="71">
        <f t="shared" si="3"/>
        <v>0.30000000000000004</v>
      </c>
      <c r="K39" s="71">
        <f t="shared" si="3"/>
        <v>65</v>
      </c>
      <c r="L39" s="71">
        <f t="shared" si="3"/>
        <v>0.038</v>
      </c>
      <c r="M39" s="71">
        <f t="shared" si="3"/>
        <v>0.01004</v>
      </c>
      <c r="N39" s="71">
        <f t="shared" si="3"/>
        <v>0.404</v>
      </c>
      <c r="O39" s="71">
        <f t="shared" si="3"/>
        <v>0</v>
      </c>
      <c r="P39" s="71">
        <f t="shared" si="3"/>
        <v>0.329</v>
      </c>
      <c r="Q39" s="71">
        <f t="shared" si="3"/>
        <v>44</v>
      </c>
      <c r="R39" s="71">
        <f t="shared" si="3"/>
        <v>0.1</v>
      </c>
      <c r="S39" s="71">
        <f t="shared" si="3"/>
        <v>14.2</v>
      </c>
      <c r="T39" s="203"/>
      <c r="U39" s="204"/>
    </row>
    <row r="40" spans="1:21" ht="12.75">
      <c r="A40" s="64" t="s">
        <v>48</v>
      </c>
      <c r="B40" s="71"/>
      <c r="C40" s="86">
        <f>SUM(C14+C18+C35+C39)</f>
        <v>66.44</v>
      </c>
      <c r="D40" s="86">
        <f aca="true" t="shared" si="4" ref="D40:R40">SUM(D14+D18+D35+D39)</f>
        <v>73.75</v>
      </c>
      <c r="E40" s="86">
        <f t="shared" si="4"/>
        <v>219.15999999999997</v>
      </c>
      <c r="F40" s="86">
        <f t="shared" si="4"/>
        <v>1868.72</v>
      </c>
      <c r="G40" s="86">
        <f t="shared" si="4"/>
        <v>907.2900000000001</v>
      </c>
      <c r="H40" s="86">
        <f t="shared" si="4"/>
        <v>916.28</v>
      </c>
      <c r="I40" s="86">
        <f t="shared" si="4"/>
        <v>152.8</v>
      </c>
      <c r="J40" s="86">
        <f t="shared" si="4"/>
        <v>9.6</v>
      </c>
      <c r="K40" s="86">
        <f t="shared" si="4"/>
        <v>905.4399999999999</v>
      </c>
      <c r="L40" s="86">
        <f t="shared" si="4"/>
        <v>0.098</v>
      </c>
      <c r="M40" s="86">
        <f t="shared" si="4"/>
        <v>0.030160000000000003</v>
      </c>
      <c r="N40" s="86">
        <f t="shared" si="4"/>
        <v>2.035</v>
      </c>
      <c r="O40" s="86">
        <f t="shared" si="4"/>
        <v>0.76</v>
      </c>
      <c r="P40" s="86">
        <f t="shared" si="4"/>
        <v>1.0070000000000001</v>
      </c>
      <c r="Q40" s="86">
        <f t="shared" si="4"/>
        <v>498.6424999999999</v>
      </c>
      <c r="R40" s="86">
        <f t="shared" si="4"/>
        <v>3.25</v>
      </c>
      <c r="S40" s="86">
        <f>SUM(S14+S18+S35+S39)</f>
        <v>66.05</v>
      </c>
      <c r="T40" s="71"/>
      <c r="U40" s="71"/>
    </row>
    <row r="47" ht="12.75">
      <c r="I47">
        <v>22</v>
      </c>
    </row>
  </sheetData>
  <sheetProtection/>
  <mergeCells count="23">
    <mergeCell ref="T21:U22"/>
    <mergeCell ref="T31:U32"/>
    <mergeCell ref="T10:U11"/>
    <mergeCell ref="T12:U13"/>
    <mergeCell ref="T23:U24"/>
    <mergeCell ref="T38:U38"/>
    <mergeCell ref="T25:U26"/>
    <mergeCell ref="T16:U18"/>
    <mergeCell ref="A15:U15"/>
    <mergeCell ref="T39:U39"/>
    <mergeCell ref="T27:U28"/>
    <mergeCell ref="T29:U30"/>
    <mergeCell ref="T33:U34"/>
    <mergeCell ref="T35:U35"/>
    <mergeCell ref="A36:U36"/>
    <mergeCell ref="T37:U37"/>
    <mergeCell ref="A2:U2"/>
    <mergeCell ref="T4:U5"/>
    <mergeCell ref="T6:U7"/>
    <mergeCell ref="T3:U3"/>
    <mergeCell ref="A20:U20"/>
    <mergeCell ref="T14:U14"/>
    <mergeCell ref="T8:U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0">
      <selection activeCell="C7" sqref="C7"/>
    </sheetView>
  </sheetViews>
  <sheetFormatPr defaultColWidth="9.140625" defaultRowHeight="12.75"/>
  <cols>
    <col min="1" max="1" width="18.28125" style="0" customWidth="1"/>
    <col min="2" max="2" width="6.421875" style="0" customWidth="1"/>
    <col min="3" max="4" width="6.140625" style="0" customWidth="1"/>
    <col min="5" max="5" width="8.140625" style="0" customWidth="1"/>
    <col min="6" max="6" width="12.421875" style="0" customWidth="1"/>
    <col min="7" max="7" width="7.421875" style="0" customWidth="1"/>
    <col min="8" max="8" width="5.421875" style="0" customWidth="1"/>
    <col min="9" max="9" width="6.7109375" style="0" customWidth="1"/>
    <col min="10" max="10" width="7.00390625" style="0" customWidth="1"/>
    <col min="11" max="12" width="6.8515625" style="0" customWidth="1"/>
    <col min="13" max="13" width="7.421875" style="0" customWidth="1"/>
    <col min="14" max="14" width="6.421875" style="0" customWidth="1"/>
    <col min="15" max="15" width="10.140625" style="0" customWidth="1"/>
    <col min="16" max="17" width="9.57421875" style="0" customWidth="1"/>
    <col min="18" max="18" width="8.8515625" style="0" customWidth="1"/>
    <col min="19" max="19" width="11.8515625" style="0" customWidth="1"/>
    <col min="21" max="21" width="2.8515625" style="0" customWidth="1"/>
  </cols>
  <sheetData>
    <row r="1" spans="1:21" ht="15" customHeight="1">
      <c r="A1" s="62"/>
      <c r="B1" s="62"/>
      <c r="C1" s="62"/>
      <c r="D1" s="62"/>
      <c r="E1" s="63"/>
      <c r="F1" s="74" t="s">
        <v>4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3.5" customHeight="1">
      <c r="A2" s="215" t="s">
        <v>73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7"/>
    </row>
    <row r="3" spans="1:21" ht="26.25" customHeight="1">
      <c r="A3" s="65" t="s">
        <v>43</v>
      </c>
      <c r="B3" s="66" t="s">
        <v>143</v>
      </c>
      <c r="C3" s="73" t="s">
        <v>127</v>
      </c>
      <c r="D3" s="73" t="s">
        <v>126</v>
      </c>
      <c r="E3" s="73" t="s">
        <v>142</v>
      </c>
      <c r="F3" s="73" t="s">
        <v>128</v>
      </c>
      <c r="G3" s="73" t="s">
        <v>129</v>
      </c>
      <c r="H3" s="73" t="s">
        <v>130</v>
      </c>
      <c r="I3" s="73" t="s">
        <v>131</v>
      </c>
      <c r="J3" s="73" t="s">
        <v>133</v>
      </c>
      <c r="K3" s="73" t="s">
        <v>132</v>
      </c>
      <c r="L3" s="73" t="s">
        <v>134</v>
      </c>
      <c r="M3" s="73" t="s">
        <v>135</v>
      </c>
      <c r="N3" s="73" t="s">
        <v>80</v>
      </c>
      <c r="O3" s="73" t="s">
        <v>137</v>
      </c>
      <c r="P3" s="73" t="s">
        <v>138</v>
      </c>
      <c r="Q3" s="73" t="s">
        <v>139</v>
      </c>
      <c r="R3" s="73" t="s">
        <v>140</v>
      </c>
      <c r="S3" s="73" t="s">
        <v>141</v>
      </c>
      <c r="T3" s="233" t="s">
        <v>49</v>
      </c>
      <c r="U3" s="210"/>
    </row>
    <row r="4" spans="1:21" ht="21.75" customHeight="1">
      <c r="A4" s="68" t="s">
        <v>105</v>
      </c>
      <c r="B4" s="70">
        <v>200</v>
      </c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211">
        <v>98</v>
      </c>
      <c r="U4" s="212"/>
    </row>
    <row r="5" spans="1:21" ht="12.75">
      <c r="A5" s="65"/>
      <c r="B5" s="78"/>
      <c r="C5" s="85">
        <v>9.4</v>
      </c>
      <c r="D5" s="128">
        <v>8.2</v>
      </c>
      <c r="E5" s="85">
        <v>21</v>
      </c>
      <c r="F5" s="85">
        <v>159.8</v>
      </c>
      <c r="G5" s="85">
        <v>112.9</v>
      </c>
      <c r="H5" s="85">
        <v>72.4</v>
      </c>
      <c r="I5" s="85">
        <v>48</v>
      </c>
      <c r="J5" s="85">
        <v>1.3</v>
      </c>
      <c r="K5" s="85">
        <v>7.4</v>
      </c>
      <c r="L5" s="85">
        <v>0.01</v>
      </c>
      <c r="M5" s="85">
        <v>0.0006</v>
      </c>
      <c r="N5" s="85">
        <v>0.6</v>
      </c>
      <c r="O5" s="85">
        <v>0.1</v>
      </c>
      <c r="P5" s="85">
        <v>0.3</v>
      </c>
      <c r="Q5" s="85">
        <v>146</v>
      </c>
      <c r="R5" s="85">
        <v>2</v>
      </c>
      <c r="S5" s="85">
        <v>1</v>
      </c>
      <c r="T5" s="213"/>
      <c r="U5" s="214"/>
    </row>
    <row r="6" spans="1:21" ht="16.5" customHeight="1">
      <c r="A6" s="103" t="s">
        <v>44</v>
      </c>
      <c r="B6" s="70"/>
      <c r="C6" s="128"/>
      <c r="D6" s="128"/>
      <c r="E6" s="128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11">
        <v>693</v>
      </c>
      <c r="U6" s="212"/>
    </row>
    <row r="7" spans="1:21" ht="15" customHeight="1">
      <c r="A7" s="87"/>
      <c r="B7" s="76">
        <v>200</v>
      </c>
      <c r="C7" s="128">
        <v>2.4</v>
      </c>
      <c r="D7" s="128">
        <v>2.53</v>
      </c>
      <c r="E7" s="85">
        <v>13.86</v>
      </c>
      <c r="F7" s="85">
        <v>117.2</v>
      </c>
      <c r="G7" s="85">
        <v>128.8</v>
      </c>
      <c r="H7" s="85">
        <v>68.88</v>
      </c>
      <c r="I7" s="85">
        <v>94.4</v>
      </c>
      <c r="J7" s="85">
        <v>1</v>
      </c>
      <c r="K7" s="85">
        <v>32.22</v>
      </c>
      <c r="L7" s="85">
        <v>0.022</v>
      </c>
      <c r="M7" s="85">
        <v>0.00033</v>
      </c>
      <c r="N7" s="85">
        <v>0.33</v>
      </c>
      <c r="O7" s="85">
        <v>0.3</v>
      </c>
      <c r="P7" s="85">
        <v>0.22</v>
      </c>
      <c r="Q7" s="85">
        <v>138.88</v>
      </c>
      <c r="R7" s="85">
        <v>1.66</v>
      </c>
      <c r="S7" s="85">
        <v>1</v>
      </c>
      <c r="T7" s="213"/>
      <c r="U7" s="214"/>
    </row>
    <row r="8" spans="1:21" ht="14.25" customHeight="1">
      <c r="A8" s="103" t="s">
        <v>150</v>
      </c>
      <c r="B8" s="78"/>
      <c r="C8" s="89"/>
      <c r="D8" s="89"/>
      <c r="E8" s="89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211">
        <v>337</v>
      </c>
      <c r="U8" s="212"/>
    </row>
    <row r="9" spans="1:21" ht="12.75" customHeight="1">
      <c r="A9" s="104"/>
      <c r="B9" s="76">
        <v>40</v>
      </c>
      <c r="C9" s="89">
        <v>10.9</v>
      </c>
      <c r="D9" s="89">
        <v>4.6</v>
      </c>
      <c r="E9" s="83">
        <v>0.28</v>
      </c>
      <c r="F9" s="83">
        <v>62.48</v>
      </c>
      <c r="G9" s="83">
        <v>102.2</v>
      </c>
      <c r="H9" s="83">
        <v>107.56</v>
      </c>
      <c r="I9" s="83">
        <v>4.8</v>
      </c>
      <c r="J9" s="83">
        <v>1.01</v>
      </c>
      <c r="K9" s="83">
        <v>56.5</v>
      </c>
      <c r="L9" s="83">
        <v>0.0008</v>
      </c>
      <c r="M9" s="83">
        <v>0.001</v>
      </c>
      <c r="N9" s="83">
        <v>0.03</v>
      </c>
      <c r="O9" s="83">
        <v>0.028</v>
      </c>
      <c r="P9" s="83">
        <v>0.17</v>
      </c>
      <c r="Q9" s="83">
        <v>77</v>
      </c>
      <c r="R9" s="83">
        <v>0.5</v>
      </c>
      <c r="S9" s="83"/>
      <c r="T9" s="213"/>
      <c r="U9" s="214"/>
    </row>
    <row r="10" spans="1:21" ht="15" customHeight="1">
      <c r="A10" s="103" t="s">
        <v>12</v>
      </c>
      <c r="B10" s="78"/>
      <c r="C10" s="128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211" t="s">
        <v>224</v>
      </c>
      <c r="U10" s="218"/>
    </row>
    <row r="11" spans="1:21" ht="12.75">
      <c r="A11" s="104"/>
      <c r="B11" s="76">
        <v>62</v>
      </c>
      <c r="C11" s="128">
        <v>3.9</v>
      </c>
      <c r="D11" s="85">
        <v>0.45</v>
      </c>
      <c r="E11" s="85">
        <v>28.47</v>
      </c>
      <c r="F11" s="85">
        <v>73.5</v>
      </c>
      <c r="G11" s="85">
        <v>64.6</v>
      </c>
      <c r="H11" s="85">
        <v>66.6</v>
      </c>
      <c r="I11" s="85">
        <v>0.51</v>
      </c>
      <c r="J11" s="85">
        <v>1.86</v>
      </c>
      <c r="K11" s="85">
        <v>72.8</v>
      </c>
      <c r="L11" s="85">
        <v>0.002</v>
      </c>
      <c r="M11" s="85"/>
      <c r="N11" s="85"/>
      <c r="O11" s="85">
        <v>0.2</v>
      </c>
      <c r="P11" s="85"/>
      <c r="Q11" s="85"/>
      <c r="R11" s="85"/>
      <c r="S11" s="85">
        <v>0.1</v>
      </c>
      <c r="T11" s="219"/>
      <c r="U11" s="220"/>
    </row>
    <row r="12" spans="1:21" ht="12.75">
      <c r="A12" s="87" t="s">
        <v>12</v>
      </c>
      <c r="B12" s="78"/>
      <c r="C12" s="134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211" t="s">
        <v>224</v>
      </c>
      <c r="U12" s="218"/>
    </row>
    <row r="13" spans="1:21" ht="12.75">
      <c r="A13" s="87"/>
      <c r="B13" s="76">
        <v>33</v>
      </c>
      <c r="C13" s="128">
        <v>1.75</v>
      </c>
      <c r="D13" s="85">
        <v>0.32</v>
      </c>
      <c r="E13" s="85">
        <v>19.04</v>
      </c>
      <c r="F13" s="85">
        <v>65.3</v>
      </c>
      <c r="G13" s="85">
        <v>33.6</v>
      </c>
      <c r="H13" s="85">
        <v>52.8</v>
      </c>
      <c r="I13" s="85">
        <v>14.6</v>
      </c>
      <c r="J13" s="85">
        <v>1.18</v>
      </c>
      <c r="K13" s="85">
        <v>29.9</v>
      </c>
      <c r="L13" s="85">
        <v>0.001</v>
      </c>
      <c r="M13" s="85">
        <v>6E-05</v>
      </c>
      <c r="N13" s="85">
        <v>0.13</v>
      </c>
      <c r="O13" s="85">
        <v>0.16</v>
      </c>
      <c r="P13" s="85">
        <v>0.012</v>
      </c>
      <c r="Q13" s="85"/>
      <c r="R13" s="85"/>
      <c r="S13" s="85">
        <v>0.14</v>
      </c>
      <c r="T13" s="219"/>
      <c r="U13" s="220"/>
    </row>
    <row r="14" spans="1:21" ht="27.75" customHeight="1">
      <c r="A14" s="64" t="s">
        <v>45</v>
      </c>
      <c r="B14" s="133">
        <f>SUM(B4+B7+B9+B11+B13)</f>
        <v>535</v>
      </c>
      <c r="C14" s="71">
        <f>SUM(C5+C7+C9+C11+C13)</f>
        <v>28.35</v>
      </c>
      <c r="D14" s="71">
        <f aca="true" t="shared" si="0" ref="D14:S14">SUM(D5+D7+D9+D11+D13)</f>
        <v>16.099999999999998</v>
      </c>
      <c r="E14" s="71">
        <f t="shared" si="0"/>
        <v>82.65</v>
      </c>
      <c r="F14" s="71">
        <f t="shared" si="0"/>
        <v>478.28000000000003</v>
      </c>
      <c r="G14" s="71">
        <f t="shared" si="0"/>
        <v>442.1</v>
      </c>
      <c r="H14" s="71">
        <f t="shared" si="0"/>
        <v>368.24</v>
      </c>
      <c r="I14" s="71">
        <f t="shared" si="0"/>
        <v>162.31</v>
      </c>
      <c r="J14" s="71">
        <f t="shared" si="0"/>
        <v>6.35</v>
      </c>
      <c r="K14" s="71">
        <f t="shared" si="0"/>
        <v>198.82000000000002</v>
      </c>
      <c r="L14" s="71">
        <f>SUM(L5+L7+L9+L11+L13)</f>
        <v>0.035800000000000005</v>
      </c>
      <c r="M14" s="71">
        <f t="shared" si="0"/>
        <v>0.00199</v>
      </c>
      <c r="N14" s="71">
        <f t="shared" si="0"/>
        <v>1.0899999999999999</v>
      </c>
      <c r="O14" s="71">
        <f t="shared" si="0"/>
        <v>0.7880000000000001</v>
      </c>
      <c r="P14" s="71">
        <f t="shared" si="0"/>
        <v>0.7020000000000001</v>
      </c>
      <c r="Q14" s="71">
        <f t="shared" si="0"/>
        <v>361.88</v>
      </c>
      <c r="R14" s="71">
        <f t="shared" si="0"/>
        <v>4.16</v>
      </c>
      <c r="S14" s="71">
        <f t="shared" si="0"/>
        <v>2.24</v>
      </c>
      <c r="T14" s="203"/>
      <c r="U14" s="204"/>
    </row>
    <row r="15" spans="1:21" ht="15.75" customHeight="1">
      <c r="A15" s="215" t="s">
        <v>238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9"/>
    </row>
    <row r="16" spans="1:21" ht="14.25" customHeight="1">
      <c r="A16" s="68" t="s">
        <v>67</v>
      </c>
      <c r="B16" s="150">
        <v>200</v>
      </c>
      <c r="C16" s="136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225" t="s">
        <v>224</v>
      </c>
      <c r="U16" s="226"/>
    </row>
    <row r="17" spans="1:21" ht="13.5" customHeight="1">
      <c r="A17" s="146"/>
      <c r="B17" s="144"/>
      <c r="C17" s="85">
        <v>1.6</v>
      </c>
      <c r="D17" s="85"/>
      <c r="E17" s="85">
        <v>32</v>
      </c>
      <c r="F17" s="85">
        <v>128</v>
      </c>
      <c r="G17" s="85">
        <v>14</v>
      </c>
      <c r="H17" s="85">
        <v>14</v>
      </c>
      <c r="I17" s="85">
        <v>4.2</v>
      </c>
      <c r="J17" s="85">
        <v>0.1</v>
      </c>
      <c r="K17" s="85">
        <v>21.4</v>
      </c>
      <c r="L17" s="85"/>
      <c r="M17" s="85"/>
      <c r="N17" s="85"/>
      <c r="O17" s="85"/>
      <c r="P17" s="85">
        <v>0.02</v>
      </c>
      <c r="Q17" s="85"/>
      <c r="R17" s="85"/>
      <c r="S17" s="85">
        <v>16</v>
      </c>
      <c r="T17" s="227"/>
      <c r="U17" s="228"/>
    </row>
    <row r="18" spans="1:21" ht="15.75" customHeight="1">
      <c r="A18" s="146" t="s">
        <v>237</v>
      </c>
      <c r="B18" s="145">
        <v>200</v>
      </c>
      <c r="C18" s="136">
        <f>SUM(C17)</f>
        <v>1.6</v>
      </c>
      <c r="D18" s="136">
        <f aca="true" t="shared" si="1" ref="D18:S18">SUM(D17)</f>
        <v>0</v>
      </c>
      <c r="E18" s="136">
        <f t="shared" si="1"/>
        <v>32</v>
      </c>
      <c r="F18" s="136">
        <f t="shared" si="1"/>
        <v>128</v>
      </c>
      <c r="G18" s="136">
        <f t="shared" si="1"/>
        <v>14</v>
      </c>
      <c r="H18" s="136">
        <f t="shared" si="1"/>
        <v>14</v>
      </c>
      <c r="I18" s="136">
        <f t="shared" si="1"/>
        <v>4.2</v>
      </c>
      <c r="J18" s="136">
        <f t="shared" si="1"/>
        <v>0.1</v>
      </c>
      <c r="K18" s="136">
        <f t="shared" si="1"/>
        <v>21.4</v>
      </c>
      <c r="L18" s="136">
        <f t="shared" si="1"/>
        <v>0</v>
      </c>
      <c r="M18" s="136">
        <f t="shared" si="1"/>
        <v>0</v>
      </c>
      <c r="N18" s="136">
        <f t="shared" si="1"/>
        <v>0</v>
      </c>
      <c r="O18" s="136">
        <f t="shared" si="1"/>
        <v>0</v>
      </c>
      <c r="P18" s="136">
        <f t="shared" si="1"/>
        <v>0.02</v>
      </c>
      <c r="Q18" s="136">
        <f t="shared" si="1"/>
        <v>0</v>
      </c>
      <c r="R18" s="136">
        <f t="shared" si="1"/>
        <v>0</v>
      </c>
      <c r="S18" s="136">
        <f t="shared" si="1"/>
        <v>16</v>
      </c>
      <c r="T18" s="229"/>
      <c r="U18" s="230"/>
    </row>
    <row r="19" spans="1:21" ht="12.75">
      <c r="A19" s="243" t="s">
        <v>125</v>
      </c>
      <c r="B19" s="244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10"/>
    </row>
    <row r="20" spans="1:21" ht="12.75">
      <c r="A20" s="68" t="s">
        <v>111</v>
      </c>
      <c r="B20" s="70">
        <v>60</v>
      </c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234">
        <v>130</v>
      </c>
      <c r="U20" s="240"/>
    </row>
    <row r="21" spans="1:21" ht="12.75">
      <c r="A21" s="69"/>
      <c r="B21" s="76"/>
      <c r="C21" s="84">
        <v>4.6</v>
      </c>
      <c r="D21" s="88">
        <v>1.08</v>
      </c>
      <c r="E21" s="84">
        <v>3.48</v>
      </c>
      <c r="F21" s="84">
        <v>45.36</v>
      </c>
      <c r="G21" s="85">
        <v>44.7</v>
      </c>
      <c r="H21" s="85">
        <v>43.6</v>
      </c>
      <c r="I21" s="85">
        <v>13.2</v>
      </c>
      <c r="J21" s="85">
        <v>0.12</v>
      </c>
      <c r="K21" s="85">
        <v>93.6</v>
      </c>
      <c r="L21" s="85"/>
      <c r="M21" s="85"/>
      <c r="N21" s="85">
        <v>0.025</v>
      </c>
      <c r="O21" s="85"/>
      <c r="P21" s="85">
        <v>0.01</v>
      </c>
      <c r="Q21" s="85">
        <v>58.2</v>
      </c>
      <c r="R21" s="85">
        <v>2.76</v>
      </c>
      <c r="S21" s="85">
        <v>8.64</v>
      </c>
      <c r="T21" s="241"/>
      <c r="U21" s="242"/>
    </row>
    <row r="22" spans="1:21" ht="17.25" customHeight="1">
      <c r="A22" s="65" t="s">
        <v>181</v>
      </c>
      <c r="B22" s="78">
        <v>250</v>
      </c>
      <c r="C22" s="83"/>
      <c r="D22" s="128"/>
      <c r="E22" s="128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211">
        <v>110</v>
      </c>
      <c r="U22" s="212"/>
    </row>
    <row r="23" spans="1:21" ht="15.75" customHeight="1">
      <c r="A23" s="69"/>
      <c r="B23" s="69"/>
      <c r="C23" s="84">
        <v>2.6</v>
      </c>
      <c r="D23" s="88">
        <v>5.62</v>
      </c>
      <c r="E23" s="84">
        <v>3.5</v>
      </c>
      <c r="F23" s="84">
        <v>182.5</v>
      </c>
      <c r="G23" s="85">
        <v>45</v>
      </c>
      <c r="H23" s="85">
        <v>38.25</v>
      </c>
      <c r="I23" s="85">
        <v>2</v>
      </c>
      <c r="J23" s="85"/>
      <c r="K23" s="85">
        <v>15.2</v>
      </c>
      <c r="L23" s="85">
        <v>0.005</v>
      </c>
      <c r="M23" s="85"/>
      <c r="N23" s="85">
        <v>0.2</v>
      </c>
      <c r="O23" s="85"/>
      <c r="P23" s="85">
        <v>0.011</v>
      </c>
      <c r="Q23" s="85">
        <v>15.8</v>
      </c>
      <c r="R23" s="85">
        <v>5.1</v>
      </c>
      <c r="S23" s="85">
        <v>9.06</v>
      </c>
      <c r="T23" s="213"/>
      <c r="U23" s="214"/>
    </row>
    <row r="24" spans="1:21" ht="27" customHeight="1">
      <c r="A24" s="68" t="s">
        <v>182</v>
      </c>
      <c r="B24" s="70">
        <v>200</v>
      </c>
      <c r="C24" s="83"/>
      <c r="D24" s="128"/>
      <c r="E24" s="128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211">
        <v>436</v>
      </c>
      <c r="U24" s="212"/>
    </row>
    <row r="25" spans="1:21" ht="12.75">
      <c r="A25" s="69"/>
      <c r="B25" s="76"/>
      <c r="C25" s="84">
        <v>9</v>
      </c>
      <c r="D25" s="88">
        <v>17.2</v>
      </c>
      <c r="E25" s="84">
        <v>6.37</v>
      </c>
      <c r="F25" s="84">
        <v>321</v>
      </c>
      <c r="G25" s="85">
        <v>69.75</v>
      </c>
      <c r="H25" s="126">
        <v>117</v>
      </c>
      <c r="I25" s="126">
        <v>15.6</v>
      </c>
      <c r="J25" s="126">
        <v>0.1</v>
      </c>
      <c r="K25" s="126">
        <v>127.5</v>
      </c>
      <c r="L25" s="127">
        <v>0.005</v>
      </c>
      <c r="M25" s="126"/>
      <c r="N25" s="126"/>
      <c r="O25" s="127">
        <v>0.001</v>
      </c>
      <c r="P25" s="126"/>
      <c r="Q25" s="126">
        <v>87.87</v>
      </c>
      <c r="R25" s="126"/>
      <c r="S25" s="85">
        <v>1.4</v>
      </c>
      <c r="T25" s="213"/>
      <c r="U25" s="214"/>
    </row>
    <row r="26" spans="1:21" ht="16.5" customHeight="1">
      <c r="A26" s="68" t="s">
        <v>147</v>
      </c>
      <c r="B26" s="70">
        <v>200</v>
      </c>
      <c r="C26" s="85"/>
      <c r="D26" s="128"/>
      <c r="E26" s="128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211">
        <v>638</v>
      </c>
      <c r="U26" s="212"/>
    </row>
    <row r="27" spans="1:21" ht="12.75">
      <c r="A27" s="69"/>
      <c r="B27" s="76"/>
      <c r="C27" s="84">
        <v>0.5</v>
      </c>
      <c r="D27" s="84"/>
      <c r="E27" s="84">
        <v>22.7</v>
      </c>
      <c r="F27" s="84">
        <v>156.5</v>
      </c>
      <c r="G27" s="85"/>
      <c r="H27" s="85"/>
      <c r="I27" s="85"/>
      <c r="J27" s="85"/>
      <c r="K27" s="85">
        <v>262.4</v>
      </c>
      <c r="L27" s="85"/>
      <c r="M27" s="85"/>
      <c r="N27" s="85"/>
      <c r="O27" s="85"/>
      <c r="P27" s="85"/>
      <c r="Q27" s="85"/>
      <c r="R27" s="85"/>
      <c r="S27" s="85">
        <v>5.2</v>
      </c>
      <c r="T27" s="213"/>
      <c r="U27" s="214"/>
    </row>
    <row r="28" spans="1:21" ht="12.75">
      <c r="A28" s="65" t="s">
        <v>12</v>
      </c>
      <c r="B28" s="78">
        <v>62</v>
      </c>
      <c r="C28" s="84"/>
      <c r="D28" s="84"/>
      <c r="E28" s="84"/>
      <c r="F28" s="84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211" t="s">
        <v>224</v>
      </c>
      <c r="U28" s="218"/>
    </row>
    <row r="29" spans="1:21" ht="12.75">
      <c r="A29" s="65"/>
      <c r="B29" s="78"/>
      <c r="C29" s="85">
        <v>3.9</v>
      </c>
      <c r="D29" s="85">
        <v>0.45</v>
      </c>
      <c r="E29" s="85">
        <v>28.47</v>
      </c>
      <c r="F29" s="85">
        <v>73.5</v>
      </c>
      <c r="G29" s="85">
        <v>64.6</v>
      </c>
      <c r="H29" s="85">
        <v>66.6</v>
      </c>
      <c r="I29" s="85">
        <v>0.51</v>
      </c>
      <c r="J29" s="85">
        <v>1.86</v>
      </c>
      <c r="K29" s="85">
        <v>72.8</v>
      </c>
      <c r="L29" s="85">
        <v>0.002</v>
      </c>
      <c r="M29" s="85"/>
      <c r="N29" s="85"/>
      <c r="O29" s="85">
        <v>0.2</v>
      </c>
      <c r="P29" s="85"/>
      <c r="Q29" s="85"/>
      <c r="R29" s="85"/>
      <c r="S29" s="85">
        <v>0.1</v>
      </c>
      <c r="T29" s="219"/>
      <c r="U29" s="220"/>
    </row>
    <row r="30" spans="1:21" ht="12.75">
      <c r="A30" s="68" t="s">
        <v>13</v>
      </c>
      <c r="B30" s="70">
        <v>33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211" t="s">
        <v>224</v>
      </c>
      <c r="U30" s="218"/>
    </row>
    <row r="31" spans="1:21" ht="12.75">
      <c r="A31" s="69"/>
      <c r="B31" s="76"/>
      <c r="C31" s="85">
        <v>1.75</v>
      </c>
      <c r="D31" s="85">
        <v>0.32</v>
      </c>
      <c r="E31" s="85">
        <v>19.04</v>
      </c>
      <c r="F31" s="85">
        <v>65.3</v>
      </c>
      <c r="G31" s="85">
        <v>33.6</v>
      </c>
      <c r="H31" s="85">
        <v>52.8</v>
      </c>
      <c r="I31" s="85">
        <v>14.6</v>
      </c>
      <c r="J31" s="85">
        <v>1.18</v>
      </c>
      <c r="K31" s="85">
        <v>29.9</v>
      </c>
      <c r="L31" s="85">
        <v>0.001</v>
      </c>
      <c r="M31" s="85">
        <v>6E-05</v>
      </c>
      <c r="N31" s="85">
        <v>0.13</v>
      </c>
      <c r="O31" s="85">
        <v>0.16</v>
      </c>
      <c r="P31" s="85">
        <v>0.012</v>
      </c>
      <c r="Q31" s="85"/>
      <c r="R31" s="85"/>
      <c r="S31" s="85">
        <v>0.14</v>
      </c>
      <c r="T31" s="219"/>
      <c r="U31" s="220"/>
    </row>
    <row r="32" spans="1:21" ht="12.75">
      <c r="A32" s="64" t="s">
        <v>66</v>
      </c>
      <c r="B32" s="121">
        <f>SUM(B20+B22+B24+B26+B28+B30)</f>
        <v>805</v>
      </c>
      <c r="C32" s="71">
        <f>SUM(C21+C23+C25+C27+C29+C31)</f>
        <v>22.349999999999998</v>
      </c>
      <c r="D32" s="71">
        <f aca="true" t="shared" si="2" ref="D32:S32">SUM(D21+D23+D25+D27+D29+D31)</f>
        <v>24.669999999999998</v>
      </c>
      <c r="E32" s="71">
        <f t="shared" si="2"/>
        <v>83.56</v>
      </c>
      <c r="F32" s="71">
        <f t="shared" si="2"/>
        <v>844.16</v>
      </c>
      <c r="G32" s="71">
        <f t="shared" si="2"/>
        <v>257.65</v>
      </c>
      <c r="H32" s="71">
        <f t="shared" si="2"/>
        <v>318.25</v>
      </c>
      <c r="I32" s="71">
        <f t="shared" si="2"/>
        <v>45.91</v>
      </c>
      <c r="J32" s="71">
        <f t="shared" si="2"/>
        <v>3.26</v>
      </c>
      <c r="K32" s="71">
        <f t="shared" si="2"/>
        <v>601.4</v>
      </c>
      <c r="L32" s="155">
        <f>SUM(L21+L23+L25+L27+L29+L31)</f>
        <v>0.013000000000000001</v>
      </c>
      <c r="M32" s="71">
        <f t="shared" si="2"/>
        <v>6E-05</v>
      </c>
      <c r="N32" s="71">
        <f t="shared" si="2"/>
        <v>0.355</v>
      </c>
      <c r="O32" s="71">
        <f t="shared" si="2"/>
        <v>0.361</v>
      </c>
      <c r="P32" s="71">
        <f t="shared" si="2"/>
        <v>0.033</v>
      </c>
      <c r="Q32" s="71">
        <f t="shared" si="2"/>
        <v>161.87</v>
      </c>
      <c r="R32" s="71">
        <f t="shared" si="2"/>
        <v>7.859999999999999</v>
      </c>
      <c r="S32" s="71">
        <f t="shared" si="2"/>
        <v>24.540000000000003</v>
      </c>
      <c r="T32" s="203"/>
      <c r="U32" s="204"/>
    </row>
    <row r="33" spans="1:21" ht="12.75">
      <c r="A33" s="215" t="s">
        <v>46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10"/>
    </row>
    <row r="34" spans="1:21" ht="12.75">
      <c r="A34" s="65" t="s">
        <v>249</v>
      </c>
      <c r="B34" s="78">
        <v>100</v>
      </c>
      <c r="C34" s="85">
        <v>1.3</v>
      </c>
      <c r="D34" s="128">
        <v>1.43</v>
      </c>
      <c r="E34" s="85">
        <v>18.8</v>
      </c>
      <c r="F34" s="85">
        <v>92.6</v>
      </c>
      <c r="G34" s="85">
        <v>8</v>
      </c>
      <c r="H34" s="85">
        <v>28</v>
      </c>
      <c r="I34" s="85">
        <v>44</v>
      </c>
      <c r="J34" s="85">
        <v>1</v>
      </c>
      <c r="K34" s="85">
        <v>198</v>
      </c>
      <c r="L34" s="85">
        <v>0.005</v>
      </c>
      <c r="M34" s="85">
        <v>0.016</v>
      </c>
      <c r="N34" s="85">
        <v>0.35</v>
      </c>
      <c r="O34" s="85"/>
      <c r="P34" s="85">
        <v>0.049</v>
      </c>
      <c r="Q34" s="85">
        <v>23</v>
      </c>
      <c r="R34" s="85"/>
      <c r="S34" s="85">
        <v>9</v>
      </c>
      <c r="T34" s="205" t="s">
        <v>224</v>
      </c>
      <c r="U34" s="206"/>
    </row>
    <row r="35" spans="1:21" ht="15.75" customHeight="1">
      <c r="A35" s="68" t="s">
        <v>248</v>
      </c>
      <c r="B35" s="70">
        <v>200</v>
      </c>
      <c r="C35" s="90">
        <v>5.6</v>
      </c>
      <c r="D35" s="90">
        <v>5</v>
      </c>
      <c r="E35" s="90">
        <v>12.4</v>
      </c>
      <c r="F35" s="90">
        <v>162</v>
      </c>
      <c r="G35" s="85">
        <v>218</v>
      </c>
      <c r="H35" s="85">
        <v>182</v>
      </c>
      <c r="I35" s="85">
        <v>8</v>
      </c>
      <c r="J35" s="85">
        <v>0.2</v>
      </c>
      <c r="K35" s="85"/>
      <c r="L35" s="85">
        <v>0.018</v>
      </c>
      <c r="M35" s="85">
        <v>4E-05</v>
      </c>
      <c r="N35" s="85">
        <v>0.004</v>
      </c>
      <c r="O35" s="85"/>
      <c r="P35" s="85">
        <v>0.3</v>
      </c>
      <c r="Q35" s="85">
        <v>44</v>
      </c>
      <c r="R35" s="85">
        <v>0.1</v>
      </c>
      <c r="S35" s="85">
        <v>1.2</v>
      </c>
      <c r="T35" s="205" t="s">
        <v>224</v>
      </c>
      <c r="U35" s="206"/>
    </row>
    <row r="36" spans="1:21" ht="12.75">
      <c r="A36" s="64" t="s">
        <v>47</v>
      </c>
      <c r="B36" s="121">
        <v>300</v>
      </c>
      <c r="C36" s="71">
        <f>SUM(C34+C35)</f>
        <v>6.8999999999999995</v>
      </c>
      <c r="D36" s="71">
        <f aca="true" t="shared" si="3" ref="D36:S36">SUM(D34+D35)</f>
        <v>6.43</v>
      </c>
      <c r="E36" s="71">
        <f t="shared" si="3"/>
        <v>31.200000000000003</v>
      </c>
      <c r="F36" s="71">
        <f t="shared" si="3"/>
        <v>254.6</v>
      </c>
      <c r="G36" s="71">
        <f t="shared" si="3"/>
        <v>226</v>
      </c>
      <c r="H36" s="71">
        <f t="shared" si="3"/>
        <v>210</v>
      </c>
      <c r="I36" s="71">
        <f t="shared" si="3"/>
        <v>52</v>
      </c>
      <c r="J36" s="71">
        <f t="shared" si="3"/>
        <v>1.2</v>
      </c>
      <c r="K36" s="71">
        <f t="shared" si="3"/>
        <v>198</v>
      </c>
      <c r="L36" s="71">
        <f t="shared" si="3"/>
        <v>0.023</v>
      </c>
      <c r="M36" s="71">
        <f t="shared" si="3"/>
        <v>0.01604</v>
      </c>
      <c r="N36" s="71">
        <f t="shared" si="3"/>
        <v>0.354</v>
      </c>
      <c r="O36" s="71">
        <f t="shared" si="3"/>
        <v>0</v>
      </c>
      <c r="P36" s="71">
        <f t="shared" si="3"/>
        <v>0.349</v>
      </c>
      <c r="Q36" s="71">
        <f t="shared" si="3"/>
        <v>67</v>
      </c>
      <c r="R36" s="71">
        <f t="shared" si="3"/>
        <v>0.1</v>
      </c>
      <c r="S36" s="71">
        <f t="shared" si="3"/>
        <v>10.2</v>
      </c>
      <c r="T36" s="203"/>
      <c r="U36" s="204"/>
    </row>
    <row r="37" spans="1:21" ht="12.75">
      <c r="A37" s="64" t="s">
        <v>48</v>
      </c>
      <c r="B37" s="71"/>
      <c r="C37" s="86">
        <f>SUM(C14+C18+C32+C36)</f>
        <v>59.199999999999996</v>
      </c>
      <c r="D37" s="86">
        <f aca="true" t="shared" si="4" ref="D37:S37">SUM(D14+D18+D32+D36)</f>
        <v>47.199999999999996</v>
      </c>
      <c r="E37" s="86">
        <f t="shared" si="4"/>
        <v>229.41000000000003</v>
      </c>
      <c r="F37" s="86">
        <f t="shared" si="4"/>
        <v>1705.04</v>
      </c>
      <c r="G37" s="86">
        <f t="shared" si="4"/>
        <v>939.75</v>
      </c>
      <c r="H37" s="86">
        <f t="shared" si="4"/>
        <v>910.49</v>
      </c>
      <c r="I37" s="86">
        <f t="shared" si="4"/>
        <v>264.41999999999996</v>
      </c>
      <c r="J37" s="86">
        <f t="shared" si="4"/>
        <v>10.909999999999998</v>
      </c>
      <c r="K37" s="86">
        <f t="shared" si="4"/>
        <v>1019.62</v>
      </c>
      <c r="L37" s="86">
        <f t="shared" si="4"/>
        <v>0.0718</v>
      </c>
      <c r="M37" s="86">
        <f t="shared" si="4"/>
        <v>0.01809</v>
      </c>
      <c r="N37" s="86">
        <f t="shared" si="4"/>
        <v>1.799</v>
      </c>
      <c r="O37" s="86">
        <f t="shared" si="4"/>
        <v>1.149</v>
      </c>
      <c r="P37" s="86">
        <f t="shared" si="4"/>
        <v>1.104</v>
      </c>
      <c r="Q37" s="86">
        <f t="shared" si="4"/>
        <v>590.75</v>
      </c>
      <c r="R37" s="86">
        <f t="shared" si="4"/>
        <v>12.12</v>
      </c>
      <c r="S37" s="86">
        <f t="shared" si="4"/>
        <v>52.980000000000004</v>
      </c>
      <c r="T37" s="71"/>
      <c r="U37" s="71"/>
    </row>
  </sheetData>
  <sheetProtection/>
  <mergeCells count="22">
    <mergeCell ref="T36:U36"/>
    <mergeCell ref="T24:U25"/>
    <mergeCell ref="T26:U27"/>
    <mergeCell ref="T30:U31"/>
    <mergeCell ref="T32:U32"/>
    <mergeCell ref="T28:U29"/>
    <mergeCell ref="A15:U15"/>
    <mergeCell ref="T16:U18"/>
    <mergeCell ref="T14:U14"/>
    <mergeCell ref="A19:U19"/>
    <mergeCell ref="T22:U23"/>
    <mergeCell ref="T35:U35"/>
    <mergeCell ref="T10:U11"/>
    <mergeCell ref="T12:U13"/>
    <mergeCell ref="A33:U33"/>
    <mergeCell ref="T34:U34"/>
    <mergeCell ref="A2:U2"/>
    <mergeCell ref="T4:U5"/>
    <mergeCell ref="T6:U7"/>
    <mergeCell ref="T3:U3"/>
    <mergeCell ref="T8:U9"/>
    <mergeCell ref="T20:U2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J53" sqref="J53"/>
    </sheetView>
  </sheetViews>
  <sheetFormatPr defaultColWidth="9.140625" defaultRowHeight="12.75"/>
  <cols>
    <col min="1" max="1" width="17.140625" style="0" customWidth="1"/>
    <col min="2" max="2" width="6.57421875" style="0" customWidth="1"/>
    <col min="3" max="4" width="6.00390625" style="0" customWidth="1"/>
    <col min="5" max="5" width="8.421875" style="0" customWidth="1"/>
    <col min="6" max="6" width="12.140625" style="0" customWidth="1"/>
    <col min="7" max="7" width="7.421875" style="0" customWidth="1"/>
    <col min="8" max="8" width="8.140625" style="0" customWidth="1"/>
    <col min="9" max="9" width="6.421875" style="0" customWidth="1"/>
    <col min="10" max="10" width="5.8515625" style="0" customWidth="1"/>
    <col min="11" max="11" width="6.7109375" style="0" customWidth="1"/>
    <col min="12" max="12" width="7.00390625" style="0" customWidth="1"/>
    <col min="13" max="13" width="8.421875" style="0" customWidth="1"/>
    <col min="14" max="14" width="5.7109375" style="0" customWidth="1"/>
    <col min="15" max="15" width="9.7109375" style="0" customWidth="1"/>
    <col min="16" max="16" width="9.8515625" style="0" customWidth="1"/>
    <col min="17" max="18" width="9.28125" style="0" customWidth="1"/>
    <col min="19" max="19" width="11.140625" style="0" customWidth="1"/>
    <col min="21" max="21" width="3.421875" style="0" customWidth="1"/>
  </cols>
  <sheetData>
    <row r="1" spans="1:21" ht="15" customHeight="1">
      <c r="A1" s="62"/>
      <c r="B1" s="62"/>
      <c r="C1" s="62"/>
      <c r="D1" s="62"/>
      <c r="E1" s="63"/>
      <c r="F1" s="74" t="s">
        <v>93</v>
      </c>
      <c r="G1" s="62" t="s">
        <v>5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3.5" customHeight="1">
      <c r="A2" s="215" t="s">
        <v>73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7"/>
    </row>
    <row r="3" spans="1:21" ht="24" customHeight="1">
      <c r="A3" s="65" t="s">
        <v>43</v>
      </c>
      <c r="B3" s="66" t="s">
        <v>143</v>
      </c>
      <c r="C3" s="73" t="s">
        <v>127</v>
      </c>
      <c r="D3" s="73" t="s">
        <v>126</v>
      </c>
      <c r="E3" s="73" t="s">
        <v>142</v>
      </c>
      <c r="F3" s="73" t="s">
        <v>128</v>
      </c>
      <c r="G3" s="73" t="s">
        <v>129</v>
      </c>
      <c r="H3" s="73" t="s">
        <v>130</v>
      </c>
      <c r="I3" s="73" t="s">
        <v>131</v>
      </c>
      <c r="J3" s="73" t="s">
        <v>133</v>
      </c>
      <c r="K3" s="73" t="s">
        <v>132</v>
      </c>
      <c r="L3" s="73" t="s">
        <v>134</v>
      </c>
      <c r="M3" s="73" t="s">
        <v>135</v>
      </c>
      <c r="N3" s="73" t="s">
        <v>80</v>
      </c>
      <c r="O3" s="73" t="s">
        <v>137</v>
      </c>
      <c r="P3" s="73" t="s">
        <v>138</v>
      </c>
      <c r="Q3" s="73" t="s">
        <v>139</v>
      </c>
      <c r="R3" s="73" t="s">
        <v>140</v>
      </c>
      <c r="S3" s="73" t="s">
        <v>141</v>
      </c>
      <c r="T3" s="233" t="s">
        <v>49</v>
      </c>
      <c r="U3" s="210"/>
    </row>
    <row r="4" spans="1:21" ht="23.25" customHeight="1">
      <c r="A4" s="68" t="s">
        <v>104</v>
      </c>
      <c r="B4" s="70" t="s">
        <v>279</v>
      </c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211">
        <v>96</v>
      </c>
      <c r="U4" s="212"/>
    </row>
    <row r="5" spans="1:21" ht="12.75">
      <c r="A5" s="65"/>
      <c r="B5" s="78"/>
      <c r="C5" s="85">
        <v>8.8</v>
      </c>
      <c r="D5" s="128">
        <v>9.2</v>
      </c>
      <c r="E5" s="85">
        <v>14.8</v>
      </c>
      <c r="F5" s="85">
        <v>146.6</v>
      </c>
      <c r="G5" s="85">
        <v>112.9</v>
      </c>
      <c r="H5" s="85">
        <v>72.4</v>
      </c>
      <c r="I5" s="85">
        <v>22.6</v>
      </c>
      <c r="J5" s="85">
        <v>1.3</v>
      </c>
      <c r="K5" s="85">
        <v>34</v>
      </c>
      <c r="L5" s="85">
        <v>0.03</v>
      </c>
      <c r="M5" s="85">
        <v>0.0006</v>
      </c>
      <c r="N5" s="85">
        <v>0.6</v>
      </c>
      <c r="O5" s="85">
        <v>0.1</v>
      </c>
      <c r="P5" s="85">
        <v>0.2</v>
      </c>
      <c r="Q5" s="85">
        <v>133</v>
      </c>
      <c r="R5" s="85">
        <v>2</v>
      </c>
      <c r="S5" s="85">
        <v>1</v>
      </c>
      <c r="T5" s="213"/>
      <c r="U5" s="214"/>
    </row>
    <row r="6" spans="1:21" ht="16.5" customHeight="1">
      <c r="A6" s="103" t="s">
        <v>99</v>
      </c>
      <c r="B6" s="70"/>
      <c r="C6" s="128"/>
      <c r="D6" s="128"/>
      <c r="E6" s="128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11"/>
      <c r="U6" s="212"/>
    </row>
    <row r="7" spans="1:21" ht="12.75" customHeight="1">
      <c r="A7" s="87"/>
      <c r="B7" s="78">
        <v>180</v>
      </c>
      <c r="C7" s="128">
        <v>1.08</v>
      </c>
      <c r="D7" s="128">
        <v>1.08</v>
      </c>
      <c r="E7" s="85">
        <v>11.67</v>
      </c>
      <c r="F7" s="85">
        <v>58.7</v>
      </c>
      <c r="G7" s="85">
        <v>64.98</v>
      </c>
      <c r="H7" s="85">
        <v>31.9</v>
      </c>
      <c r="I7" s="85">
        <v>7.9</v>
      </c>
      <c r="J7" s="85">
        <v>0.79</v>
      </c>
      <c r="K7" s="85">
        <v>16.99</v>
      </c>
      <c r="L7" s="85">
        <v>0.009</v>
      </c>
      <c r="M7" s="85">
        <v>9E-05</v>
      </c>
      <c r="N7" s="85">
        <v>0.18</v>
      </c>
      <c r="O7" s="85">
        <v>0.109</v>
      </c>
      <c r="P7" s="85">
        <v>0.119</v>
      </c>
      <c r="Q7" s="85">
        <v>94.99</v>
      </c>
      <c r="R7" s="85">
        <v>0.9</v>
      </c>
      <c r="S7" s="85">
        <v>0.9</v>
      </c>
      <c r="T7" s="213"/>
      <c r="U7" s="214"/>
    </row>
    <row r="8" spans="1:21" ht="12.75" customHeight="1">
      <c r="A8" s="103" t="s">
        <v>157</v>
      </c>
      <c r="B8" s="70"/>
      <c r="C8" s="89"/>
      <c r="D8" s="89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211" t="s">
        <v>223</v>
      </c>
      <c r="U8" s="212"/>
    </row>
    <row r="9" spans="1:21" ht="12.75" customHeight="1">
      <c r="A9" s="104"/>
      <c r="B9" s="78">
        <v>25</v>
      </c>
      <c r="C9" s="89">
        <v>6.5</v>
      </c>
      <c r="D9" s="89">
        <v>15.75</v>
      </c>
      <c r="E9" s="83">
        <v>1.6</v>
      </c>
      <c r="F9" s="83">
        <v>139</v>
      </c>
      <c r="G9" s="83">
        <v>220</v>
      </c>
      <c r="H9" s="83">
        <v>145</v>
      </c>
      <c r="I9" s="83">
        <v>5.4</v>
      </c>
      <c r="J9" s="83">
        <v>0.25</v>
      </c>
      <c r="K9" s="83">
        <v>22</v>
      </c>
      <c r="L9" s="83">
        <v>0.005</v>
      </c>
      <c r="M9" s="83"/>
      <c r="N9" s="83"/>
      <c r="O9" s="83">
        <v>0.01</v>
      </c>
      <c r="P9" s="83">
        <v>0.016</v>
      </c>
      <c r="Q9" s="83">
        <v>92</v>
      </c>
      <c r="R9" s="83">
        <v>0.22</v>
      </c>
      <c r="S9" s="83">
        <v>0.16</v>
      </c>
      <c r="T9" s="213"/>
      <c r="U9" s="214"/>
    </row>
    <row r="10" spans="1:21" ht="15" customHeight="1">
      <c r="A10" s="103" t="s">
        <v>12</v>
      </c>
      <c r="B10" s="70"/>
      <c r="C10" s="89"/>
      <c r="D10" s="83"/>
      <c r="E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211" t="s">
        <v>224</v>
      </c>
      <c r="U10" s="218"/>
    </row>
    <row r="11" spans="1:21" ht="15" customHeight="1">
      <c r="A11" s="104"/>
      <c r="B11" s="78">
        <v>62</v>
      </c>
      <c r="C11" s="128">
        <v>3.9</v>
      </c>
      <c r="D11" s="85">
        <v>0.45</v>
      </c>
      <c r="E11" s="85">
        <v>28.47</v>
      </c>
      <c r="F11" s="85">
        <v>73.5</v>
      </c>
      <c r="G11" s="85">
        <v>64.6</v>
      </c>
      <c r="H11" s="85">
        <v>66.6</v>
      </c>
      <c r="I11" s="85">
        <v>0.51</v>
      </c>
      <c r="J11" s="85">
        <v>1.86</v>
      </c>
      <c r="K11" s="85">
        <v>72.8</v>
      </c>
      <c r="L11" s="85">
        <v>0.002</v>
      </c>
      <c r="M11" s="85"/>
      <c r="N11" s="85"/>
      <c r="O11" s="85">
        <v>0.2</v>
      </c>
      <c r="P11" s="85"/>
      <c r="Q11" s="85"/>
      <c r="R11" s="85"/>
      <c r="S11" s="85">
        <v>0.1</v>
      </c>
      <c r="T11" s="219"/>
      <c r="U11" s="220"/>
    </row>
    <row r="12" spans="1:21" ht="15" customHeight="1">
      <c r="A12" s="87" t="s">
        <v>13</v>
      </c>
      <c r="B12" s="70"/>
      <c r="C12" s="89"/>
      <c r="D12" s="83"/>
      <c r="E12" s="83"/>
      <c r="F12" s="83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211" t="s">
        <v>224</v>
      </c>
      <c r="U12" s="218"/>
    </row>
    <row r="13" spans="1:21" ht="15" customHeight="1">
      <c r="A13" s="87"/>
      <c r="B13" s="76">
        <v>33</v>
      </c>
      <c r="C13" s="128">
        <v>1.75</v>
      </c>
      <c r="D13" s="85">
        <v>0.32</v>
      </c>
      <c r="E13" s="85">
        <v>19.04</v>
      </c>
      <c r="F13" s="85">
        <v>65.3</v>
      </c>
      <c r="G13" s="85">
        <v>33.6</v>
      </c>
      <c r="H13" s="85">
        <v>52.8</v>
      </c>
      <c r="I13" s="85">
        <v>14.6</v>
      </c>
      <c r="J13" s="85">
        <v>1.18</v>
      </c>
      <c r="K13" s="85">
        <v>29.9</v>
      </c>
      <c r="L13" s="85">
        <v>0.001</v>
      </c>
      <c r="M13" s="85">
        <v>6E-05</v>
      </c>
      <c r="N13" s="85">
        <v>0.13</v>
      </c>
      <c r="O13" s="85">
        <v>0.16</v>
      </c>
      <c r="P13" s="85">
        <v>0.012</v>
      </c>
      <c r="Q13" s="85"/>
      <c r="R13" s="85"/>
      <c r="S13" s="85">
        <v>0.14</v>
      </c>
      <c r="T13" s="219"/>
      <c r="U13" s="220"/>
    </row>
    <row r="14" spans="1:21" ht="29.25" customHeight="1">
      <c r="A14" s="64" t="s">
        <v>45</v>
      </c>
      <c r="B14" s="133">
        <v>505</v>
      </c>
      <c r="C14" s="71">
        <f>SUM(C5+C7+C9+C11+C13)</f>
        <v>22.03</v>
      </c>
      <c r="D14" s="71">
        <f aca="true" t="shared" si="0" ref="D14:S14">SUM(D5+D7+D9+D11+D13)</f>
        <v>26.8</v>
      </c>
      <c r="E14" s="71">
        <f t="shared" si="0"/>
        <v>75.58</v>
      </c>
      <c r="F14" s="71">
        <f t="shared" si="0"/>
        <v>483.1</v>
      </c>
      <c r="G14" s="71">
        <f t="shared" si="0"/>
        <v>496.08000000000004</v>
      </c>
      <c r="H14" s="71">
        <f t="shared" si="0"/>
        <v>368.7</v>
      </c>
      <c r="I14" s="71">
        <f t="shared" si="0"/>
        <v>51.01</v>
      </c>
      <c r="J14" s="71">
        <f t="shared" si="0"/>
        <v>5.38</v>
      </c>
      <c r="K14" s="71">
        <f t="shared" si="0"/>
        <v>175.69</v>
      </c>
      <c r="L14" s="71">
        <f t="shared" si="0"/>
        <v>0.047</v>
      </c>
      <c r="M14" s="71">
        <f t="shared" si="0"/>
        <v>0.00075</v>
      </c>
      <c r="N14" s="71">
        <f t="shared" si="0"/>
        <v>0.91</v>
      </c>
      <c r="O14" s="71">
        <f t="shared" si="0"/>
        <v>0.5790000000000001</v>
      </c>
      <c r="P14" s="71">
        <f t="shared" si="0"/>
        <v>0.34700000000000003</v>
      </c>
      <c r="Q14" s="71">
        <f t="shared" si="0"/>
        <v>319.99</v>
      </c>
      <c r="R14" s="71">
        <f t="shared" si="0"/>
        <v>3.12</v>
      </c>
      <c r="S14" s="71">
        <f t="shared" si="0"/>
        <v>2.3000000000000003</v>
      </c>
      <c r="T14" s="203"/>
      <c r="U14" s="204"/>
    </row>
    <row r="15" spans="1:21" ht="16.5" customHeight="1">
      <c r="A15" s="215" t="s">
        <v>238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9"/>
    </row>
    <row r="16" spans="1:21" ht="12.75" customHeight="1">
      <c r="A16" s="68" t="s">
        <v>246</v>
      </c>
      <c r="B16" s="150">
        <v>200</v>
      </c>
      <c r="C16" s="136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225" t="s">
        <v>224</v>
      </c>
      <c r="U16" s="226"/>
    </row>
    <row r="17" spans="1:21" ht="14.25" customHeight="1">
      <c r="A17" s="146"/>
      <c r="B17" s="144"/>
      <c r="C17" s="85">
        <v>0.8</v>
      </c>
      <c r="D17" s="128"/>
      <c r="E17" s="85">
        <v>22</v>
      </c>
      <c r="F17" s="85">
        <v>105</v>
      </c>
      <c r="G17" s="85">
        <v>9</v>
      </c>
      <c r="H17" s="85">
        <v>31</v>
      </c>
      <c r="I17" s="85">
        <v>47</v>
      </c>
      <c r="J17" s="85">
        <v>0.66</v>
      </c>
      <c r="K17" s="85">
        <v>53</v>
      </c>
      <c r="L17" s="85"/>
      <c r="M17" s="85"/>
      <c r="N17" s="85"/>
      <c r="O17" s="85"/>
      <c r="P17" s="85">
        <v>0.055</v>
      </c>
      <c r="Q17" s="85">
        <v>22</v>
      </c>
      <c r="R17" s="85"/>
      <c r="S17" s="85">
        <v>11</v>
      </c>
      <c r="T17" s="227"/>
      <c r="U17" s="228"/>
    </row>
    <row r="18" spans="1:21" ht="15" customHeight="1">
      <c r="A18" s="146" t="s">
        <v>237</v>
      </c>
      <c r="B18" s="145">
        <v>200</v>
      </c>
      <c r="C18" s="136">
        <f>SUM(C17)</f>
        <v>0.8</v>
      </c>
      <c r="D18" s="136">
        <f aca="true" t="shared" si="1" ref="D18:S18">SUM(D17)</f>
        <v>0</v>
      </c>
      <c r="E18" s="136">
        <f t="shared" si="1"/>
        <v>22</v>
      </c>
      <c r="F18" s="136">
        <f>SUM(F17)</f>
        <v>105</v>
      </c>
      <c r="G18" s="136">
        <f t="shared" si="1"/>
        <v>9</v>
      </c>
      <c r="H18" s="136">
        <f t="shared" si="1"/>
        <v>31</v>
      </c>
      <c r="I18" s="136">
        <f t="shared" si="1"/>
        <v>47</v>
      </c>
      <c r="J18" s="136">
        <f t="shared" si="1"/>
        <v>0.66</v>
      </c>
      <c r="K18" s="136">
        <f t="shared" si="1"/>
        <v>53</v>
      </c>
      <c r="L18" s="136">
        <f t="shared" si="1"/>
        <v>0</v>
      </c>
      <c r="M18" s="136">
        <f t="shared" si="1"/>
        <v>0</v>
      </c>
      <c r="N18" s="136">
        <f t="shared" si="1"/>
        <v>0</v>
      </c>
      <c r="O18" s="136">
        <f t="shared" si="1"/>
        <v>0</v>
      </c>
      <c r="P18" s="136">
        <f t="shared" si="1"/>
        <v>0.055</v>
      </c>
      <c r="Q18" s="136">
        <f t="shared" si="1"/>
        <v>22</v>
      </c>
      <c r="R18" s="136">
        <f t="shared" si="1"/>
        <v>0</v>
      </c>
      <c r="S18" s="136">
        <f t="shared" si="1"/>
        <v>11</v>
      </c>
      <c r="T18" s="229"/>
      <c r="U18" s="230"/>
    </row>
    <row r="19" spans="1:21" ht="12.75">
      <c r="A19" s="233" t="s">
        <v>125</v>
      </c>
      <c r="B19" s="244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10"/>
    </row>
    <row r="20" spans="1:21" ht="12.75">
      <c r="A20" s="243" t="s">
        <v>152</v>
      </c>
      <c r="B20" s="70">
        <v>100</v>
      </c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234" t="s">
        <v>227</v>
      </c>
      <c r="U20" s="235"/>
    </row>
    <row r="21" spans="1:21" ht="12" customHeight="1">
      <c r="A21" s="245"/>
      <c r="B21" s="69"/>
      <c r="C21" s="128">
        <v>6.4</v>
      </c>
      <c r="D21" s="85">
        <v>7.6</v>
      </c>
      <c r="E21" s="85">
        <v>9.5</v>
      </c>
      <c r="F21" s="85">
        <v>132</v>
      </c>
      <c r="G21" s="85">
        <v>17.2</v>
      </c>
      <c r="H21" s="85">
        <v>31.4</v>
      </c>
      <c r="I21" s="85">
        <v>10.4</v>
      </c>
      <c r="J21" s="85">
        <v>0.4</v>
      </c>
      <c r="K21" s="85">
        <v>135.6</v>
      </c>
      <c r="L21" s="85">
        <v>0.002</v>
      </c>
      <c r="M21" s="85"/>
      <c r="N21" s="85">
        <v>0.7</v>
      </c>
      <c r="O21" s="85"/>
      <c r="P21" s="85">
        <v>0.04</v>
      </c>
      <c r="Q21" s="85">
        <v>46</v>
      </c>
      <c r="R21" s="85"/>
      <c r="S21" s="85">
        <v>11.6</v>
      </c>
      <c r="T21" s="236"/>
      <c r="U21" s="237"/>
    </row>
    <row r="22" spans="1:21" ht="16.5" customHeight="1">
      <c r="A22" s="68" t="s">
        <v>183</v>
      </c>
      <c r="B22" s="78">
        <v>250</v>
      </c>
      <c r="C22" s="83"/>
      <c r="D22" s="128"/>
      <c r="E22" s="128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211">
        <v>132</v>
      </c>
      <c r="U22" s="212"/>
    </row>
    <row r="23" spans="1:21" ht="13.5" customHeight="1">
      <c r="A23" s="69"/>
      <c r="B23" s="72"/>
      <c r="C23" s="84">
        <v>4.2</v>
      </c>
      <c r="D23" s="88">
        <v>7.25</v>
      </c>
      <c r="E23" s="84">
        <v>3.3</v>
      </c>
      <c r="F23" s="84">
        <v>194</v>
      </c>
      <c r="G23" s="85">
        <v>19.87</v>
      </c>
      <c r="H23" s="85">
        <v>38.25</v>
      </c>
      <c r="I23" s="85">
        <v>2</v>
      </c>
      <c r="J23" s="85">
        <v>0.04</v>
      </c>
      <c r="K23" s="85">
        <v>28.25</v>
      </c>
      <c r="L23" s="85"/>
      <c r="M23" s="85"/>
      <c r="N23" s="85">
        <v>0.6</v>
      </c>
      <c r="O23" s="85"/>
      <c r="P23" s="85">
        <v>0.01</v>
      </c>
      <c r="Q23" s="85">
        <v>15.8</v>
      </c>
      <c r="R23" s="85"/>
      <c r="S23" s="85">
        <v>4.06</v>
      </c>
      <c r="T23" s="213"/>
      <c r="U23" s="214"/>
    </row>
    <row r="24" spans="1:21" ht="19.5" customHeight="1">
      <c r="A24" s="68" t="s">
        <v>184</v>
      </c>
      <c r="B24" s="70">
        <v>100</v>
      </c>
      <c r="C24" s="83"/>
      <c r="D24" s="128"/>
      <c r="E24" s="128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211">
        <v>451</v>
      </c>
      <c r="U24" s="212"/>
    </row>
    <row r="25" spans="1:21" ht="12.75">
      <c r="A25" s="69"/>
      <c r="B25" s="69"/>
      <c r="C25" s="84">
        <v>10.5</v>
      </c>
      <c r="D25" s="88">
        <v>13.1</v>
      </c>
      <c r="E25" s="84">
        <v>8.25</v>
      </c>
      <c r="F25" s="84">
        <v>235</v>
      </c>
      <c r="G25" s="85">
        <v>25</v>
      </c>
      <c r="H25" s="85">
        <v>105.8</v>
      </c>
      <c r="I25" s="85">
        <v>1.75</v>
      </c>
      <c r="J25" s="126">
        <v>0.1</v>
      </c>
      <c r="K25" s="85">
        <v>118</v>
      </c>
      <c r="L25" s="85"/>
      <c r="M25" s="85"/>
      <c r="N25" s="126">
        <v>0.12</v>
      </c>
      <c r="O25" s="85">
        <v>0.001</v>
      </c>
      <c r="P25" s="85"/>
      <c r="Q25" s="85">
        <v>119.6</v>
      </c>
      <c r="R25" s="85"/>
      <c r="S25" s="85"/>
      <c r="T25" s="213"/>
      <c r="U25" s="214"/>
    </row>
    <row r="26" spans="1:21" ht="12.75">
      <c r="A26" s="65" t="s">
        <v>91</v>
      </c>
      <c r="B26" s="78">
        <v>150</v>
      </c>
      <c r="C26" s="84"/>
      <c r="D26" s="88"/>
      <c r="E26" s="88"/>
      <c r="F26" s="84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211">
        <v>534</v>
      </c>
      <c r="U26" s="218"/>
    </row>
    <row r="27" spans="1:21" ht="12.75">
      <c r="A27" s="65"/>
      <c r="B27" s="65"/>
      <c r="C27" s="84">
        <v>3.9</v>
      </c>
      <c r="D27" s="88">
        <v>4.8</v>
      </c>
      <c r="E27" s="84">
        <v>4.9</v>
      </c>
      <c r="F27" s="84">
        <v>142</v>
      </c>
      <c r="G27" s="126">
        <v>38.1</v>
      </c>
      <c r="H27" s="126">
        <v>73.1</v>
      </c>
      <c r="I27" s="126">
        <v>32.6</v>
      </c>
      <c r="J27" s="126"/>
      <c r="K27" s="126">
        <v>45.2</v>
      </c>
      <c r="L27" s="126"/>
      <c r="M27" s="126"/>
      <c r="N27" s="126">
        <v>0.02</v>
      </c>
      <c r="O27" s="126"/>
      <c r="P27" s="126"/>
      <c r="Q27" s="126"/>
      <c r="R27" s="126">
        <v>3.7</v>
      </c>
      <c r="S27" s="85">
        <v>11.88</v>
      </c>
      <c r="T27" s="219"/>
      <c r="U27" s="220"/>
    </row>
    <row r="28" spans="1:21" ht="12.75">
      <c r="A28" s="68" t="s">
        <v>94</v>
      </c>
      <c r="B28" s="70">
        <v>200</v>
      </c>
      <c r="C28" s="85"/>
      <c r="D28" s="128"/>
      <c r="E28" s="128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211">
        <v>638</v>
      </c>
      <c r="U28" s="212"/>
    </row>
    <row r="29" spans="1:21" ht="12.75">
      <c r="A29" s="69"/>
      <c r="B29" s="76"/>
      <c r="C29" s="84">
        <v>0.6</v>
      </c>
      <c r="D29" s="84"/>
      <c r="E29" s="84">
        <v>29</v>
      </c>
      <c r="F29" s="84">
        <v>116</v>
      </c>
      <c r="G29" s="85"/>
      <c r="H29" s="85"/>
      <c r="I29" s="85"/>
      <c r="J29" s="85"/>
      <c r="K29" s="85">
        <v>232.5</v>
      </c>
      <c r="L29" s="85"/>
      <c r="M29" s="85"/>
      <c r="N29" s="85"/>
      <c r="O29" s="85"/>
      <c r="P29" s="85"/>
      <c r="Q29" s="85"/>
      <c r="R29" s="85"/>
      <c r="S29" s="85">
        <v>5.2</v>
      </c>
      <c r="T29" s="213"/>
      <c r="U29" s="214"/>
    </row>
    <row r="30" spans="1:21" ht="12.75">
      <c r="A30" s="65" t="s">
        <v>12</v>
      </c>
      <c r="B30" s="78">
        <v>62</v>
      </c>
      <c r="C30" s="84"/>
      <c r="D30" s="84"/>
      <c r="E30" s="84"/>
      <c r="F30" s="84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211" t="s">
        <v>224</v>
      </c>
      <c r="U30" s="218"/>
    </row>
    <row r="31" spans="1:21" ht="12.75">
      <c r="A31" s="65"/>
      <c r="B31" s="78"/>
      <c r="C31" s="85">
        <v>3.9</v>
      </c>
      <c r="D31" s="85">
        <v>0.45</v>
      </c>
      <c r="E31" s="85">
        <v>28.47</v>
      </c>
      <c r="F31" s="85">
        <v>73.5</v>
      </c>
      <c r="G31" s="85">
        <v>64.6</v>
      </c>
      <c r="H31" s="85">
        <v>66.6</v>
      </c>
      <c r="I31" s="85">
        <v>0.51</v>
      </c>
      <c r="J31" s="85">
        <v>1.86</v>
      </c>
      <c r="K31" s="85">
        <v>72.8</v>
      </c>
      <c r="L31" s="85">
        <v>0.002</v>
      </c>
      <c r="M31" s="85"/>
      <c r="N31" s="85"/>
      <c r="O31" s="85">
        <v>0.2</v>
      </c>
      <c r="P31" s="85"/>
      <c r="Q31" s="85"/>
      <c r="R31" s="85"/>
      <c r="S31" s="85">
        <v>0.1</v>
      </c>
      <c r="T31" s="219"/>
      <c r="U31" s="220"/>
    </row>
    <row r="32" spans="1:21" ht="12.75">
      <c r="A32" s="68" t="s">
        <v>13</v>
      </c>
      <c r="B32" s="70">
        <v>33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211" t="s">
        <v>224</v>
      </c>
      <c r="U32" s="218"/>
    </row>
    <row r="33" spans="1:21" ht="12.75">
      <c r="A33" s="69"/>
      <c r="B33" s="76"/>
      <c r="C33" s="85">
        <v>1.75</v>
      </c>
      <c r="D33" s="85">
        <v>0.32</v>
      </c>
      <c r="E33" s="85">
        <v>19.04</v>
      </c>
      <c r="F33" s="85">
        <v>65.3</v>
      </c>
      <c r="G33" s="85">
        <v>33.6</v>
      </c>
      <c r="H33" s="85">
        <v>52.8</v>
      </c>
      <c r="I33" s="85">
        <v>14.6</v>
      </c>
      <c r="J33" s="85">
        <v>1.18</v>
      </c>
      <c r="K33" s="85">
        <v>29.9</v>
      </c>
      <c r="L33" s="85">
        <v>0.001</v>
      </c>
      <c r="M33" s="85">
        <v>6E-05</v>
      </c>
      <c r="N33" s="85">
        <v>0.13</v>
      </c>
      <c r="O33" s="85">
        <v>0.16</v>
      </c>
      <c r="P33" s="85">
        <v>0.012</v>
      </c>
      <c r="Q33" s="85"/>
      <c r="R33" s="85"/>
      <c r="S33" s="85">
        <v>0.14</v>
      </c>
      <c r="T33" s="219"/>
      <c r="U33" s="220"/>
    </row>
    <row r="34" spans="1:21" ht="12.75">
      <c r="A34" s="64" t="s">
        <v>66</v>
      </c>
      <c r="B34" s="121">
        <f>SUM(B20+B22+B24+B26+B28+B30+B32)</f>
        <v>895</v>
      </c>
      <c r="C34" s="71">
        <f>SUM(C21+C23+C25+C27+C29+C31+C33)</f>
        <v>31.25</v>
      </c>
      <c r="D34" s="71">
        <f aca="true" t="shared" si="2" ref="D34:S34">SUM(D21+D23+D25+D27+D29+D31+D33)</f>
        <v>33.52</v>
      </c>
      <c r="E34" s="71">
        <f t="shared" si="2"/>
        <v>102.46000000000001</v>
      </c>
      <c r="F34" s="71">
        <f t="shared" si="2"/>
        <v>957.8</v>
      </c>
      <c r="G34" s="71">
        <f t="shared" si="2"/>
        <v>198.36999999999998</v>
      </c>
      <c r="H34" s="71">
        <f t="shared" si="2"/>
        <v>367.95</v>
      </c>
      <c r="I34" s="71">
        <f t="shared" si="2"/>
        <v>61.86</v>
      </c>
      <c r="J34" s="71">
        <f t="shared" si="2"/>
        <v>3.58</v>
      </c>
      <c r="K34" s="71">
        <f t="shared" si="2"/>
        <v>662.2499999999999</v>
      </c>
      <c r="L34" s="71">
        <f t="shared" si="2"/>
        <v>0.005</v>
      </c>
      <c r="M34" s="71">
        <f t="shared" si="2"/>
        <v>6E-05</v>
      </c>
      <c r="N34" s="71">
        <f t="shared" si="2"/>
        <v>1.5699999999999998</v>
      </c>
      <c r="O34" s="71">
        <f t="shared" si="2"/>
        <v>0.361</v>
      </c>
      <c r="P34" s="71">
        <f t="shared" si="2"/>
        <v>0.062</v>
      </c>
      <c r="Q34" s="71">
        <f t="shared" si="2"/>
        <v>181.39999999999998</v>
      </c>
      <c r="R34" s="71">
        <f t="shared" si="2"/>
        <v>3.7</v>
      </c>
      <c r="S34" s="71">
        <f t="shared" si="2"/>
        <v>32.980000000000004</v>
      </c>
      <c r="T34" s="203"/>
      <c r="U34" s="204"/>
    </row>
    <row r="35" spans="1:21" ht="12.75">
      <c r="A35" s="215" t="s">
        <v>46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10"/>
    </row>
    <row r="36" spans="1:21" ht="12.75">
      <c r="A36" s="66" t="s">
        <v>221</v>
      </c>
      <c r="B36" s="151">
        <v>100</v>
      </c>
      <c r="C36" s="90">
        <v>5.04</v>
      </c>
      <c r="D36" s="90">
        <v>4.5</v>
      </c>
      <c r="E36" s="90">
        <v>104</v>
      </c>
      <c r="F36" s="85">
        <v>311</v>
      </c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247"/>
      <c r="U36" s="248"/>
    </row>
    <row r="37" spans="1:21" ht="12.75">
      <c r="A37" s="87" t="s">
        <v>250</v>
      </c>
      <c r="B37" s="78">
        <v>200</v>
      </c>
      <c r="C37" s="90">
        <v>5.59</v>
      </c>
      <c r="D37" s="90">
        <v>6.37</v>
      </c>
      <c r="E37" s="90">
        <v>9.37</v>
      </c>
      <c r="F37" s="90">
        <v>225</v>
      </c>
      <c r="G37" s="85">
        <v>221</v>
      </c>
      <c r="H37" s="85">
        <v>172</v>
      </c>
      <c r="I37" s="85">
        <v>2.8</v>
      </c>
      <c r="J37" s="85">
        <v>0.2</v>
      </c>
      <c r="K37" s="85"/>
      <c r="L37" s="85">
        <v>0.002</v>
      </c>
      <c r="M37" s="85">
        <v>0.035</v>
      </c>
      <c r="N37" s="85">
        <v>0.2</v>
      </c>
      <c r="O37" s="85"/>
      <c r="P37" s="85">
        <v>0.3</v>
      </c>
      <c r="Q37" s="85">
        <v>64</v>
      </c>
      <c r="R37" s="85">
        <v>0.1</v>
      </c>
      <c r="S37" s="85">
        <v>2</v>
      </c>
      <c r="T37" s="246"/>
      <c r="U37" s="239"/>
    </row>
    <row r="38" spans="1:21" ht="12.75">
      <c r="A38" s="64" t="s">
        <v>47</v>
      </c>
      <c r="B38" s="121">
        <f>SUM(B36+B37)</f>
        <v>300</v>
      </c>
      <c r="C38" s="71">
        <f>SUM(C36+C37)</f>
        <v>10.629999999999999</v>
      </c>
      <c r="D38" s="71">
        <f aca="true" t="shared" si="3" ref="D38:S38">SUM(D36+D37)</f>
        <v>10.870000000000001</v>
      </c>
      <c r="E38" s="71">
        <f t="shared" si="3"/>
        <v>113.37</v>
      </c>
      <c r="F38" s="71">
        <f t="shared" si="3"/>
        <v>536</v>
      </c>
      <c r="G38" s="71">
        <f t="shared" si="3"/>
        <v>221</v>
      </c>
      <c r="H38" s="71">
        <f t="shared" si="3"/>
        <v>172</v>
      </c>
      <c r="I38" s="71">
        <f t="shared" si="3"/>
        <v>2.8</v>
      </c>
      <c r="J38" s="71">
        <f t="shared" si="3"/>
        <v>0.2</v>
      </c>
      <c r="K38" s="71">
        <f t="shared" si="3"/>
        <v>0</v>
      </c>
      <c r="L38" s="71">
        <f t="shared" si="3"/>
        <v>0.002</v>
      </c>
      <c r="M38" s="71">
        <f t="shared" si="3"/>
        <v>0.035</v>
      </c>
      <c r="N38" s="71">
        <f t="shared" si="3"/>
        <v>0.2</v>
      </c>
      <c r="O38" s="71">
        <f t="shared" si="3"/>
        <v>0</v>
      </c>
      <c r="P38" s="71">
        <f t="shared" si="3"/>
        <v>0.3</v>
      </c>
      <c r="Q38" s="71">
        <f t="shared" si="3"/>
        <v>64</v>
      </c>
      <c r="R38" s="71">
        <f t="shared" si="3"/>
        <v>0.1</v>
      </c>
      <c r="S38" s="71">
        <f t="shared" si="3"/>
        <v>2</v>
      </c>
      <c r="T38" s="203"/>
      <c r="U38" s="204"/>
    </row>
    <row r="39" spans="1:21" ht="12.75">
      <c r="A39" s="64" t="s">
        <v>48</v>
      </c>
      <c r="B39" s="71"/>
      <c r="C39" s="86">
        <f>SUM(C14+C18+C34+C38)</f>
        <v>64.71</v>
      </c>
      <c r="D39" s="86">
        <f aca="true" t="shared" si="4" ref="D39:S39">SUM(D14+D18+D34+D38)</f>
        <v>71.19000000000001</v>
      </c>
      <c r="E39" s="86">
        <f t="shared" si="4"/>
        <v>313.41</v>
      </c>
      <c r="F39" s="86">
        <f t="shared" si="4"/>
        <v>2081.9</v>
      </c>
      <c r="G39" s="86">
        <f t="shared" si="4"/>
        <v>924.45</v>
      </c>
      <c r="H39" s="86">
        <f t="shared" si="4"/>
        <v>939.65</v>
      </c>
      <c r="I39" s="86">
        <f t="shared" si="4"/>
        <v>162.67000000000002</v>
      </c>
      <c r="J39" s="86">
        <f t="shared" si="4"/>
        <v>9.82</v>
      </c>
      <c r="K39" s="86">
        <f t="shared" si="4"/>
        <v>890.9399999999998</v>
      </c>
      <c r="L39" s="86">
        <f t="shared" si="4"/>
        <v>0.054</v>
      </c>
      <c r="M39" s="86">
        <f t="shared" si="4"/>
        <v>0.03581</v>
      </c>
      <c r="N39" s="86">
        <f t="shared" si="4"/>
        <v>2.68</v>
      </c>
      <c r="O39" s="86">
        <f t="shared" si="4"/>
        <v>0.9400000000000001</v>
      </c>
      <c r="P39" s="86">
        <f t="shared" si="4"/>
        <v>0.764</v>
      </c>
      <c r="Q39" s="86">
        <f t="shared" si="4"/>
        <v>587.39</v>
      </c>
      <c r="R39" s="86">
        <f t="shared" si="4"/>
        <v>6.92</v>
      </c>
      <c r="S39" s="86">
        <f t="shared" si="4"/>
        <v>48.28</v>
      </c>
      <c r="T39" s="71"/>
      <c r="U39" s="71"/>
    </row>
  </sheetData>
  <sheetProtection/>
  <mergeCells count="24">
    <mergeCell ref="T8:U9"/>
    <mergeCell ref="T14:U14"/>
    <mergeCell ref="T10:U11"/>
    <mergeCell ref="T22:U23"/>
    <mergeCell ref="T36:U36"/>
    <mergeCell ref="T28:U29"/>
    <mergeCell ref="A2:U2"/>
    <mergeCell ref="T4:U5"/>
    <mergeCell ref="T6:U7"/>
    <mergeCell ref="T3:U3"/>
    <mergeCell ref="T24:U25"/>
    <mergeCell ref="T12:U13"/>
    <mergeCell ref="A19:U19"/>
    <mergeCell ref="A15:U15"/>
    <mergeCell ref="T16:U18"/>
    <mergeCell ref="T20:U21"/>
    <mergeCell ref="T38:U38"/>
    <mergeCell ref="T26:U27"/>
    <mergeCell ref="T30:U31"/>
    <mergeCell ref="A35:U35"/>
    <mergeCell ref="A20:A21"/>
    <mergeCell ref="T32:U33"/>
    <mergeCell ref="T34:U34"/>
    <mergeCell ref="T37:U3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3">
      <selection activeCell="P36" sqref="P36"/>
    </sheetView>
  </sheetViews>
  <sheetFormatPr defaultColWidth="9.140625" defaultRowHeight="12.75"/>
  <cols>
    <col min="1" max="1" width="17.140625" style="0" customWidth="1"/>
    <col min="2" max="2" width="6.00390625" style="0" customWidth="1"/>
    <col min="3" max="3" width="5.7109375" style="0" customWidth="1"/>
    <col min="4" max="4" width="5.8515625" style="0" customWidth="1"/>
    <col min="5" max="5" width="8.421875" style="0" customWidth="1"/>
    <col min="6" max="6" width="12.140625" style="0" customWidth="1"/>
    <col min="7" max="7" width="7.421875" style="0" customWidth="1"/>
    <col min="8" max="8" width="8.140625" style="0" customWidth="1"/>
    <col min="9" max="9" width="6.28125" style="0" customWidth="1"/>
    <col min="10" max="10" width="7.28125" style="0" customWidth="1"/>
    <col min="11" max="11" width="6.8515625" style="0" customWidth="1"/>
    <col min="12" max="12" width="7.421875" style="0" customWidth="1"/>
    <col min="13" max="13" width="6.8515625" style="0" customWidth="1"/>
    <col min="14" max="14" width="6.00390625" style="0" customWidth="1"/>
    <col min="15" max="15" width="10.140625" style="0" customWidth="1"/>
    <col min="16" max="16" width="9.7109375" style="0" customWidth="1"/>
    <col min="17" max="17" width="8.7109375" style="0" customWidth="1"/>
    <col min="18" max="18" width="8.57421875" style="0" customWidth="1"/>
    <col min="19" max="19" width="11.7109375" style="0" customWidth="1"/>
    <col min="21" max="21" width="3.00390625" style="0" customWidth="1"/>
  </cols>
  <sheetData>
    <row r="1" spans="1:21" ht="15" customHeight="1">
      <c r="A1" s="62"/>
      <c r="B1" s="62"/>
      <c r="C1" s="62"/>
      <c r="D1" s="62"/>
      <c r="E1" s="63"/>
      <c r="F1" s="74" t="s">
        <v>6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3.5" customHeight="1">
      <c r="A2" s="215" t="s">
        <v>73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7"/>
    </row>
    <row r="3" spans="1:21" ht="21.75" customHeight="1">
      <c r="A3" s="65" t="s">
        <v>43</v>
      </c>
      <c r="B3" s="66" t="s">
        <v>143</v>
      </c>
      <c r="C3" s="73" t="s">
        <v>127</v>
      </c>
      <c r="D3" s="73" t="s">
        <v>126</v>
      </c>
      <c r="E3" s="73" t="s">
        <v>142</v>
      </c>
      <c r="F3" s="73" t="s">
        <v>128</v>
      </c>
      <c r="G3" s="73" t="s">
        <v>129</v>
      </c>
      <c r="H3" s="73" t="s">
        <v>130</v>
      </c>
      <c r="I3" s="73" t="s">
        <v>131</v>
      </c>
      <c r="J3" s="73" t="s">
        <v>133</v>
      </c>
      <c r="K3" s="73" t="s">
        <v>132</v>
      </c>
      <c r="L3" s="73" t="s">
        <v>134</v>
      </c>
      <c r="M3" s="73" t="s">
        <v>135</v>
      </c>
      <c r="N3" s="73" t="s">
        <v>80</v>
      </c>
      <c r="O3" s="73" t="s">
        <v>137</v>
      </c>
      <c r="P3" s="73" t="s">
        <v>138</v>
      </c>
      <c r="Q3" s="73" t="s">
        <v>139</v>
      </c>
      <c r="R3" s="73" t="s">
        <v>140</v>
      </c>
      <c r="S3" s="73" t="s">
        <v>141</v>
      </c>
      <c r="T3" s="233" t="s">
        <v>49</v>
      </c>
      <c r="U3" s="210"/>
    </row>
    <row r="4" spans="1:21" ht="22.5" customHeight="1">
      <c r="A4" s="68" t="s">
        <v>153</v>
      </c>
      <c r="B4" s="70">
        <v>200</v>
      </c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211" t="s">
        <v>233</v>
      </c>
      <c r="U4" s="212"/>
    </row>
    <row r="5" spans="1:21" ht="12.75">
      <c r="A5" s="65"/>
      <c r="B5" s="78"/>
      <c r="C5" s="85">
        <v>10.7</v>
      </c>
      <c r="D5" s="128">
        <v>7.2</v>
      </c>
      <c r="E5" s="85">
        <v>12.4</v>
      </c>
      <c r="F5" s="85">
        <v>149</v>
      </c>
      <c r="G5" s="85">
        <v>123.6</v>
      </c>
      <c r="H5" s="85">
        <v>102.3</v>
      </c>
      <c r="I5" s="85">
        <v>28.9</v>
      </c>
      <c r="J5" s="85">
        <v>0.8</v>
      </c>
      <c r="K5" s="85">
        <v>39.5</v>
      </c>
      <c r="L5" s="85">
        <v>0.001</v>
      </c>
      <c r="M5" s="85">
        <v>0.0001</v>
      </c>
      <c r="N5" s="85">
        <v>0.002</v>
      </c>
      <c r="O5" s="85">
        <v>0.08</v>
      </c>
      <c r="P5" s="85">
        <v>0.25</v>
      </c>
      <c r="Q5" s="85">
        <v>148.8</v>
      </c>
      <c r="R5" s="85">
        <v>0.15</v>
      </c>
      <c r="S5" s="85">
        <v>1.6</v>
      </c>
      <c r="T5" s="213"/>
      <c r="U5" s="214"/>
    </row>
    <row r="6" spans="1:21" ht="15.75" customHeight="1">
      <c r="A6" s="103" t="s">
        <v>51</v>
      </c>
      <c r="B6" s="70"/>
      <c r="C6" s="128"/>
      <c r="D6" s="128"/>
      <c r="E6" s="128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11">
        <v>685</v>
      </c>
      <c r="U6" s="212"/>
    </row>
    <row r="7" spans="1:21" ht="15" customHeight="1">
      <c r="A7" s="87"/>
      <c r="B7" s="78">
        <v>200</v>
      </c>
      <c r="C7" s="128">
        <v>0.12</v>
      </c>
      <c r="D7" s="128"/>
      <c r="E7" s="85">
        <v>12.04</v>
      </c>
      <c r="F7" s="85">
        <v>48.64</v>
      </c>
      <c r="G7" s="85"/>
      <c r="H7" s="85">
        <v>2</v>
      </c>
      <c r="I7" s="85">
        <v>1.5</v>
      </c>
      <c r="J7" s="85"/>
      <c r="K7" s="85"/>
      <c r="L7" s="85"/>
      <c r="M7" s="85"/>
      <c r="N7" s="85">
        <v>0.3</v>
      </c>
      <c r="O7" s="85"/>
      <c r="P7" s="85"/>
      <c r="Q7" s="85"/>
      <c r="R7" s="85"/>
      <c r="S7" s="85"/>
      <c r="T7" s="213"/>
      <c r="U7" s="214"/>
    </row>
    <row r="8" spans="1:21" ht="18" customHeight="1">
      <c r="A8" s="103" t="s">
        <v>23</v>
      </c>
      <c r="B8" s="70"/>
      <c r="C8" s="89"/>
      <c r="D8" s="89"/>
      <c r="E8" s="89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211" t="s">
        <v>223</v>
      </c>
      <c r="U8" s="218"/>
    </row>
    <row r="9" spans="1:21" ht="12.75">
      <c r="A9" s="104" t="s">
        <v>52</v>
      </c>
      <c r="B9" s="78">
        <v>10</v>
      </c>
      <c r="C9" s="128">
        <v>0.08</v>
      </c>
      <c r="D9" s="128">
        <v>27.24</v>
      </c>
      <c r="E9" s="85">
        <v>0.16</v>
      </c>
      <c r="F9" s="85">
        <v>116.1</v>
      </c>
      <c r="G9" s="85">
        <v>0.12</v>
      </c>
      <c r="H9" s="85">
        <v>1.7</v>
      </c>
      <c r="I9" s="85">
        <v>0.04</v>
      </c>
      <c r="J9" s="85">
        <v>0.02</v>
      </c>
      <c r="K9" s="85">
        <v>1.5</v>
      </c>
      <c r="L9" s="85">
        <v>0.0006</v>
      </c>
      <c r="M9" s="85"/>
      <c r="N9" s="85"/>
      <c r="O9" s="85">
        <v>0.038</v>
      </c>
      <c r="P9" s="85">
        <v>0.01</v>
      </c>
      <c r="Q9" s="85">
        <v>98.3</v>
      </c>
      <c r="R9" s="85">
        <v>0.15</v>
      </c>
      <c r="S9" s="85"/>
      <c r="T9" s="219"/>
      <c r="U9" s="220"/>
    </row>
    <row r="10" spans="1:21" ht="15" customHeight="1">
      <c r="A10" s="103" t="s">
        <v>155</v>
      </c>
      <c r="B10" s="70"/>
      <c r="C10" s="89"/>
      <c r="D10" s="83"/>
      <c r="E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211" t="s">
        <v>224</v>
      </c>
      <c r="U10" s="218"/>
    </row>
    <row r="11" spans="1:21" ht="15" customHeight="1">
      <c r="A11" s="104"/>
      <c r="B11" s="78">
        <v>62</v>
      </c>
      <c r="C11" s="128">
        <v>3.9</v>
      </c>
      <c r="D11" s="85">
        <v>0.45</v>
      </c>
      <c r="E11" s="85">
        <v>28.47</v>
      </c>
      <c r="F11" s="85">
        <v>73.5</v>
      </c>
      <c r="G11" s="85">
        <v>64.6</v>
      </c>
      <c r="H11" s="85">
        <v>66.6</v>
      </c>
      <c r="I11" s="85">
        <v>0.51</v>
      </c>
      <c r="J11" s="85">
        <v>1.86</v>
      </c>
      <c r="K11" s="85">
        <v>72.8</v>
      </c>
      <c r="L11" s="85">
        <v>0.002</v>
      </c>
      <c r="M11" s="85"/>
      <c r="N11" s="85"/>
      <c r="O11" s="85">
        <v>0.2</v>
      </c>
      <c r="P11" s="85"/>
      <c r="Q11" s="85"/>
      <c r="R11" s="85"/>
      <c r="S11" s="85">
        <v>0.1</v>
      </c>
      <c r="T11" s="219"/>
      <c r="U11" s="220"/>
    </row>
    <row r="12" spans="1:21" ht="15" customHeight="1">
      <c r="A12" s="87" t="s">
        <v>13</v>
      </c>
      <c r="B12" s="70"/>
      <c r="C12" s="89"/>
      <c r="D12" s="83"/>
      <c r="E12" s="83"/>
      <c r="F12" s="83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211" t="s">
        <v>224</v>
      </c>
      <c r="U12" s="218"/>
    </row>
    <row r="13" spans="1:21" ht="15" customHeight="1">
      <c r="A13" s="87"/>
      <c r="B13" s="76">
        <v>33</v>
      </c>
      <c r="C13" s="128">
        <v>1.75</v>
      </c>
      <c r="D13" s="85">
        <v>0.32</v>
      </c>
      <c r="E13" s="85">
        <v>19.04</v>
      </c>
      <c r="F13" s="85">
        <v>65.3</v>
      </c>
      <c r="G13" s="85">
        <v>33.6</v>
      </c>
      <c r="H13" s="85">
        <v>52.8</v>
      </c>
      <c r="I13" s="85">
        <v>14.6</v>
      </c>
      <c r="J13" s="85">
        <v>1.18</v>
      </c>
      <c r="K13" s="85">
        <v>29.9</v>
      </c>
      <c r="L13" s="85">
        <v>0.001</v>
      </c>
      <c r="M13" s="85">
        <v>6E-05</v>
      </c>
      <c r="N13" s="85">
        <v>0.13</v>
      </c>
      <c r="O13" s="85">
        <v>0.16</v>
      </c>
      <c r="P13" s="85">
        <v>0.012</v>
      </c>
      <c r="Q13" s="85"/>
      <c r="R13" s="85"/>
      <c r="S13" s="85">
        <v>0.14</v>
      </c>
      <c r="T13" s="219"/>
      <c r="U13" s="220"/>
    </row>
    <row r="14" spans="1:21" ht="13.5" customHeight="1">
      <c r="A14" s="64" t="s">
        <v>45</v>
      </c>
      <c r="B14" s="75">
        <f>SUM(B4+B7+B9+B11+B13)</f>
        <v>505</v>
      </c>
      <c r="C14" s="71">
        <f>SUM(C5+C7+C9+C11+C13)</f>
        <v>16.549999999999997</v>
      </c>
      <c r="D14" s="71">
        <f aca="true" t="shared" si="0" ref="D14:S14">SUM(D5+D7+D9+D11+D13)</f>
        <v>35.21</v>
      </c>
      <c r="E14" s="71">
        <f t="shared" si="0"/>
        <v>72.10999999999999</v>
      </c>
      <c r="F14" s="71">
        <f t="shared" si="0"/>
        <v>452.54</v>
      </c>
      <c r="G14" s="71">
        <f t="shared" si="0"/>
        <v>221.92</v>
      </c>
      <c r="H14" s="71">
        <f t="shared" si="0"/>
        <v>225.39999999999998</v>
      </c>
      <c r="I14" s="71">
        <f t="shared" si="0"/>
        <v>45.55</v>
      </c>
      <c r="J14" s="71">
        <f t="shared" si="0"/>
        <v>3.8600000000000003</v>
      </c>
      <c r="K14" s="71">
        <f t="shared" si="0"/>
        <v>143.7</v>
      </c>
      <c r="L14" s="71">
        <f t="shared" si="0"/>
        <v>0.0046</v>
      </c>
      <c r="M14" s="71">
        <f t="shared" si="0"/>
        <v>0.00016</v>
      </c>
      <c r="N14" s="71">
        <f t="shared" si="0"/>
        <v>0.432</v>
      </c>
      <c r="O14" s="71">
        <f t="shared" si="0"/>
        <v>0.478</v>
      </c>
      <c r="P14" s="71">
        <f t="shared" si="0"/>
        <v>0.272</v>
      </c>
      <c r="Q14" s="71">
        <f t="shared" si="0"/>
        <v>247.10000000000002</v>
      </c>
      <c r="R14" s="71">
        <f t="shared" si="0"/>
        <v>0.3</v>
      </c>
      <c r="S14" s="71">
        <f t="shared" si="0"/>
        <v>1.8400000000000003</v>
      </c>
      <c r="T14" s="203"/>
      <c r="U14" s="204"/>
    </row>
    <row r="15" spans="1:21" ht="13.5" customHeight="1">
      <c r="A15" s="252" t="s">
        <v>239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4"/>
    </row>
    <row r="16" spans="1:21" ht="13.5" customHeight="1">
      <c r="A16" s="68" t="s">
        <v>216</v>
      </c>
      <c r="B16" s="147">
        <v>200</v>
      </c>
      <c r="C16" s="136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225" t="s">
        <v>224</v>
      </c>
      <c r="U16" s="226"/>
    </row>
    <row r="17" spans="1:21" ht="13.5" customHeight="1">
      <c r="A17" s="146"/>
      <c r="B17" s="144"/>
      <c r="C17" s="85">
        <v>0.96</v>
      </c>
      <c r="D17" s="85"/>
      <c r="E17" s="85">
        <v>19.2</v>
      </c>
      <c r="F17" s="85">
        <v>142</v>
      </c>
      <c r="G17" s="85">
        <v>40</v>
      </c>
      <c r="H17" s="85">
        <v>24</v>
      </c>
      <c r="I17" s="85">
        <v>18</v>
      </c>
      <c r="J17" s="85"/>
      <c r="K17" s="85">
        <v>37</v>
      </c>
      <c r="L17" s="85"/>
      <c r="M17" s="85"/>
      <c r="N17" s="85">
        <v>0.001</v>
      </c>
      <c r="O17" s="85"/>
      <c r="P17" s="85">
        <v>0.01</v>
      </c>
      <c r="Q17" s="85"/>
      <c r="R17" s="85"/>
      <c r="S17" s="85">
        <v>6</v>
      </c>
      <c r="T17" s="227"/>
      <c r="U17" s="228"/>
    </row>
    <row r="18" spans="1:21" ht="13.5" customHeight="1">
      <c r="A18" s="146" t="s">
        <v>237</v>
      </c>
      <c r="B18" s="145">
        <v>200</v>
      </c>
      <c r="C18" s="136">
        <f>SUM(C17)</f>
        <v>0.96</v>
      </c>
      <c r="D18" s="136">
        <f aca="true" t="shared" si="1" ref="D18:S18">SUM(D17)</f>
        <v>0</v>
      </c>
      <c r="E18" s="136">
        <f t="shared" si="1"/>
        <v>19.2</v>
      </c>
      <c r="F18" s="136">
        <f t="shared" si="1"/>
        <v>142</v>
      </c>
      <c r="G18" s="136">
        <f t="shared" si="1"/>
        <v>40</v>
      </c>
      <c r="H18" s="136">
        <f t="shared" si="1"/>
        <v>24</v>
      </c>
      <c r="I18" s="136">
        <f t="shared" si="1"/>
        <v>18</v>
      </c>
      <c r="J18" s="136">
        <f t="shared" si="1"/>
        <v>0</v>
      </c>
      <c r="K18" s="136">
        <f t="shared" si="1"/>
        <v>37</v>
      </c>
      <c r="L18" s="136">
        <f t="shared" si="1"/>
        <v>0</v>
      </c>
      <c r="M18" s="136">
        <f t="shared" si="1"/>
        <v>0</v>
      </c>
      <c r="N18" s="136">
        <f t="shared" si="1"/>
        <v>0.001</v>
      </c>
      <c r="O18" s="136">
        <f t="shared" si="1"/>
        <v>0</v>
      </c>
      <c r="P18" s="136">
        <f t="shared" si="1"/>
        <v>0.01</v>
      </c>
      <c r="Q18" s="136">
        <f t="shared" si="1"/>
        <v>0</v>
      </c>
      <c r="R18" s="136">
        <f t="shared" si="1"/>
        <v>0</v>
      </c>
      <c r="S18" s="136">
        <f t="shared" si="1"/>
        <v>6</v>
      </c>
      <c r="T18" s="229"/>
      <c r="U18" s="230"/>
    </row>
    <row r="19" spans="1:21" ht="12.75">
      <c r="A19" s="243" t="s">
        <v>125</v>
      </c>
      <c r="B19" s="244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10"/>
    </row>
    <row r="20" spans="1:21" ht="12.75">
      <c r="A20" s="68" t="s">
        <v>185</v>
      </c>
      <c r="B20" s="70">
        <v>100</v>
      </c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234" t="s">
        <v>232</v>
      </c>
      <c r="U20" s="249"/>
    </row>
    <row r="21" spans="1:21" ht="12.75">
      <c r="A21" s="69"/>
      <c r="B21" s="76"/>
      <c r="C21" s="85">
        <v>4.4</v>
      </c>
      <c r="D21" s="85">
        <v>7.5</v>
      </c>
      <c r="E21" s="85">
        <v>10</v>
      </c>
      <c r="F21" s="85">
        <v>151.3</v>
      </c>
      <c r="G21" s="85">
        <v>12</v>
      </c>
      <c r="H21" s="85">
        <v>74</v>
      </c>
      <c r="I21" s="85">
        <v>11</v>
      </c>
      <c r="J21" s="85">
        <v>0.3</v>
      </c>
      <c r="K21" s="85">
        <v>156</v>
      </c>
      <c r="L21" s="85"/>
      <c r="M21" s="85"/>
      <c r="N21" s="85">
        <v>1.5</v>
      </c>
      <c r="O21" s="85"/>
      <c r="P21" s="85"/>
      <c r="Q21" s="85">
        <v>42</v>
      </c>
      <c r="R21" s="85"/>
      <c r="S21" s="85">
        <v>8</v>
      </c>
      <c r="T21" s="250"/>
      <c r="U21" s="251"/>
    </row>
    <row r="22" spans="1:21" ht="22.5">
      <c r="A22" s="65" t="s">
        <v>186</v>
      </c>
      <c r="B22" s="78">
        <v>250</v>
      </c>
      <c r="C22" s="83"/>
      <c r="D22" s="128"/>
      <c r="E22" s="128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211">
        <v>47</v>
      </c>
      <c r="U22" s="212"/>
    </row>
    <row r="23" spans="1:21" ht="15.75" customHeight="1">
      <c r="A23" s="69"/>
      <c r="B23" s="69"/>
      <c r="C23" s="84">
        <v>5.8</v>
      </c>
      <c r="D23" s="88">
        <v>6.87</v>
      </c>
      <c r="E23" s="84">
        <v>14.4</v>
      </c>
      <c r="F23" s="84">
        <v>192.5</v>
      </c>
      <c r="G23" s="85">
        <v>45</v>
      </c>
      <c r="H23" s="85">
        <v>28.25</v>
      </c>
      <c r="I23" s="85">
        <v>2</v>
      </c>
      <c r="J23" s="85"/>
      <c r="K23" s="85">
        <v>19.5</v>
      </c>
      <c r="L23" s="85"/>
      <c r="M23" s="85">
        <v>0.03</v>
      </c>
      <c r="N23" s="85">
        <v>0.125</v>
      </c>
      <c r="O23" s="85"/>
      <c r="P23" s="85">
        <v>0.11</v>
      </c>
      <c r="Q23" s="85">
        <v>15.8</v>
      </c>
      <c r="R23" s="85"/>
      <c r="S23" s="85">
        <v>2.66</v>
      </c>
      <c r="T23" s="213"/>
      <c r="U23" s="214"/>
    </row>
    <row r="24" spans="1:21" ht="23.25" customHeight="1">
      <c r="A24" s="68" t="s">
        <v>187</v>
      </c>
      <c r="B24" s="68" t="s">
        <v>220</v>
      </c>
      <c r="C24" s="83"/>
      <c r="D24" s="128"/>
      <c r="E24" s="128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211">
        <v>139</v>
      </c>
      <c r="U24" s="212"/>
    </row>
    <row r="25" spans="1:21" ht="12.75">
      <c r="A25" s="69"/>
      <c r="B25" s="69"/>
      <c r="C25" s="84">
        <v>15.19</v>
      </c>
      <c r="D25" s="88">
        <v>18.74</v>
      </c>
      <c r="E25" s="84">
        <v>6.24</v>
      </c>
      <c r="F25" s="84">
        <v>275.7</v>
      </c>
      <c r="G25" s="85">
        <v>199.2</v>
      </c>
      <c r="H25" s="85">
        <v>201.6</v>
      </c>
      <c r="I25" s="85">
        <v>24.4</v>
      </c>
      <c r="J25" s="85">
        <v>1.2</v>
      </c>
      <c r="K25" s="85">
        <v>102.4</v>
      </c>
      <c r="L25" s="85">
        <v>0.012</v>
      </c>
      <c r="M25" s="85"/>
      <c r="N25" s="85">
        <v>0.6</v>
      </c>
      <c r="O25" s="85"/>
      <c r="P25" s="85">
        <v>0.045</v>
      </c>
      <c r="Q25" s="85">
        <v>196.4</v>
      </c>
      <c r="R25" s="85">
        <v>8.2</v>
      </c>
      <c r="S25" s="85">
        <v>0.6</v>
      </c>
      <c r="T25" s="213"/>
      <c r="U25" s="214"/>
    </row>
    <row r="26" spans="1:21" ht="18.75" customHeight="1">
      <c r="A26" s="68" t="s">
        <v>50</v>
      </c>
      <c r="B26" s="70">
        <v>200</v>
      </c>
      <c r="C26" s="85"/>
      <c r="D26" s="128"/>
      <c r="E26" s="128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211">
        <v>520</v>
      </c>
      <c r="U26" s="212"/>
    </row>
    <row r="27" spans="1:21" ht="12.75">
      <c r="A27" s="69"/>
      <c r="B27" s="77"/>
      <c r="C27" s="129">
        <v>4.35</v>
      </c>
      <c r="D27" s="129">
        <v>4.94</v>
      </c>
      <c r="E27" s="130">
        <v>22</v>
      </c>
      <c r="F27" s="130">
        <v>227</v>
      </c>
      <c r="G27" s="85">
        <v>45</v>
      </c>
      <c r="H27" s="126">
        <v>67</v>
      </c>
      <c r="I27" s="126">
        <v>0.82</v>
      </c>
      <c r="J27" s="126"/>
      <c r="K27" s="126">
        <v>141.6</v>
      </c>
      <c r="L27" s="126"/>
      <c r="M27" s="126"/>
      <c r="N27" s="127">
        <v>0.9</v>
      </c>
      <c r="O27" s="126"/>
      <c r="P27" s="126"/>
      <c r="Q27" s="126">
        <v>22.2</v>
      </c>
      <c r="R27" s="126"/>
      <c r="S27" s="85">
        <v>21</v>
      </c>
      <c r="T27" s="213"/>
      <c r="U27" s="214"/>
    </row>
    <row r="28" spans="1:21" ht="22.5">
      <c r="A28" s="68" t="s">
        <v>159</v>
      </c>
      <c r="B28" s="70">
        <v>200</v>
      </c>
      <c r="C28" s="85"/>
      <c r="D28" s="128"/>
      <c r="E28" s="128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211">
        <v>699</v>
      </c>
      <c r="U28" s="212"/>
    </row>
    <row r="29" spans="1:21" ht="12.75">
      <c r="A29" s="69"/>
      <c r="B29" s="76"/>
      <c r="C29" s="84">
        <v>0.1</v>
      </c>
      <c r="D29" s="84"/>
      <c r="E29" s="84">
        <v>25.1</v>
      </c>
      <c r="F29" s="84">
        <v>96</v>
      </c>
      <c r="G29" s="85">
        <v>24</v>
      </c>
      <c r="H29" s="85">
        <v>8.1</v>
      </c>
      <c r="I29" s="85">
        <v>8.43</v>
      </c>
      <c r="J29" s="85">
        <v>0.33</v>
      </c>
      <c r="K29" s="85">
        <v>260.4</v>
      </c>
      <c r="L29" s="85">
        <v>0.03</v>
      </c>
      <c r="M29" s="85"/>
      <c r="N29" s="85">
        <v>1.1</v>
      </c>
      <c r="O29" s="85">
        <v>0.01</v>
      </c>
      <c r="P29" s="85">
        <v>0.01</v>
      </c>
      <c r="Q29" s="85">
        <v>3</v>
      </c>
      <c r="R29" s="85"/>
      <c r="S29" s="85">
        <v>13.3</v>
      </c>
      <c r="T29" s="213"/>
      <c r="U29" s="214"/>
    </row>
    <row r="30" spans="1:21" ht="12.75">
      <c r="A30" s="65" t="s">
        <v>155</v>
      </c>
      <c r="B30" s="78">
        <v>62</v>
      </c>
      <c r="C30" s="84"/>
      <c r="D30" s="84"/>
      <c r="E30" s="84"/>
      <c r="F30" s="84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211" t="s">
        <v>224</v>
      </c>
      <c r="U30" s="218"/>
    </row>
    <row r="31" spans="1:21" ht="12.75">
      <c r="A31" s="65"/>
      <c r="B31" s="78"/>
      <c r="C31" s="85">
        <v>3.9</v>
      </c>
      <c r="D31" s="85">
        <v>0.45</v>
      </c>
      <c r="E31" s="85">
        <v>28.47</v>
      </c>
      <c r="F31" s="85">
        <v>73.5</v>
      </c>
      <c r="G31" s="85">
        <v>64.6</v>
      </c>
      <c r="H31" s="85">
        <v>66.6</v>
      </c>
      <c r="I31" s="85">
        <v>0.51</v>
      </c>
      <c r="J31" s="85">
        <v>1.86</v>
      </c>
      <c r="K31" s="85">
        <v>72.8</v>
      </c>
      <c r="L31" s="85">
        <v>0.002</v>
      </c>
      <c r="M31" s="85"/>
      <c r="N31" s="85"/>
      <c r="O31" s="85">
        <v>0.2</v>
      </c>
      <c r="P31" s="85"/>
      <c r="Q31" s="85"/>
      <c r="R31" s="85"/>
      <c r="S31" s="85">
        <v>0.1</v>
      </c>
      <c r="T31" s="219"/>
      <c r="U31" s="220"/>
    </row>
    <row r="32" spans="1:21" ht="12.75">
      <c r="A32" s="68" t="s">
        <v>13</v>
      </c>
      <c r="B32" s="70">
        <v>33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211" t="s">
        <v>224</v>
      </c>
      <c r="U32" s="218"/>
    </row>
    <row r="33" spans="1:21" ht="12.75">
      <c r="A33" s="69"/>
      <c r="B33" s="76"/>
      <c r="C33" s="85">
        <v>1.75</v>
      </c>
      <c r="D33" s="85">
        <v>0.32</v>
      </c>
      <c r="E33" s="85">
        <v>19.04</v>
      </c>
      <c r="F33" s="85">
        <v>65.3</v>
      </c>
      <c r="G33" s="85">
        <v>33.6</v>
      </c>
      <c r="H33" s="85">
        <v>52.8</v>
      </c>
      <c r="I33" s="85">
        <v>14.6</v>
      </c>
      <c r="J33" s="85">
        <v>1.18</v>
      </c>
      <c r="K33" s="85">
        <v>29.9</v>
      </c>
      <c r="L33" s="85">
        <v>0.001</v>
      </c>
      <c r="M33" s="85">
        <v>6E-05</v>
      </c>
      <c r="N33" s="85">
        <v>0.13</v>
      </c>
      <c r="O33" s="85">
        <v>0.16</v>
      </c>
      <c r="P33" s="85">
        <v>0.012</v>
      </c>
      <c r="Q33" s="85"/>
      <c r="R33" s="85"/>
      <c r="S33" s="85">
        <v>0.14</v>
      </c>
      <c r="T33" s="219"/>
      <c r="U33" s="220"/>
    </row>
    <row r="34" spans="1:21" ht="12.75">
      <c r="A34" s="64" t="s">
        <v>66</v>
      </c>
      <c r="B34" s="121">
        <v>935</v>
      </c>
      <c r="C34" s="71">
        <f>SUM(C21+C23+C25+C27+C29+C31+C33)</f>
        <v>35.49</v>
      </c>
      <c r="D34" s="71">
        <f aca="true" t="shared" si="2" ref="D34:R34">SUM(D21+D23+D25+D27+D29+D31+D33)</f>
        <v>38.82</v>
      </c>
      <c r="E34" s="71">
        <f t="shared" si="2"/>
        <v>125.25</v>
      </c>
      <c r="F34" s="71">
        <f t="shared" si="2"/>
        <v>1081.3</v>
      </c>
      <c r="G34" s="71">
        <f t="shared" si="2"/>
        <v>423.4</v>
      </c>
      <c r="H34" s="71">
        <f t="shared" si="2"/>
        <v>498.3500000000001</v>
      </c>
      <c r="I34" s="71">
        <f t="shared" si="2"/>
        <v>61.76</v>
      </c>
      <c r="J34" s="71">
        <f t="shared" si="2"/>
        <v>4.87</v>
      </c>
      <c r="K34" s="71">
        <f t="shared" si="2"/>
        <v>782.5999999999999</v>
      </c>
      <c r="L34" s="71">
        <f t="shared" si="2"/>
        <v>0.045</v>
      </c>
      <c r="M34" s="71">
        <f t="shared" si="2"/>
        <v>0.03006</v>
      </c>
      <c r="N34" s="71">
        <f t="shared" si="2"/>
        <v>4.3549999999999995</v>
      </c>
      <c r="O34" s="71">
        <f t="shared" si="2"/>
        <v>0.37</v>
      </c>
      <c r="P34" s="71">
        <f t="shared" si="2"/>
        <v>0.17700000000000002</v>
      </c>
      <c r="Q34" s="71">
        <f t="shared" si="2"/>
        <v>279.4</v>
      </c>
      <c r="R34" s="71">
        <f t="shared" si="2"/>
        <v>8.2</v>
      </c>
      <c r="S34" s="71">
        <f>SUM(S21+S23+S25+S27+S29+S31+S33)</f>
        <v>45.800000000000004</v>
      </c>
      <c r="T34" s="203"/>
      <c r="U34" s="204"/>
    </row>
    <row r="35" spans="1:21" ht="12.75">
      <c r="A35" s="215" t="s">
        <v>46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10"/>
    </row>
    <row r="36" spans="1:21" ht="12.75">
      <c r="A36" s="65" t="s">
        <v>188</v>
      </c>
      <c r="B36" s="78">
        <v>100</v>
      </c>
      <c r="C36" s="90">
        <v>9.4</v>
      </c>
      <c r="D36" s="90">
        <v>6.8</v>
      </c>
      <c r="E36" s="90">
        <v>97</v>
      </c>
      <c r="F36" s="90">
        <v>311</v>
      </c>
      <c r="G36" s="85"/>
      <c r="H36" s="85"/>
      <c r="I36" s="85"/>
      <c r="J36" s="85"/>
      <c r="K36" s="85"/>
      <c r="L36" s="85"/>
      <c r="M36" s="85"/>
      <c r="N36" s="85"/>
      <c r="O36" s="85"/>
      <c r="P36" s="85">
        <v>0.4</v>
      </c>
      <c r="Q36" s="85"/>
      <c r="R36" s="85"/>
      <c r="S36" s="85"/>
      <c r="T36" s="205">
        <v>279</v>
      </c>
      <c r="U36" s="206"/>
    </row>
    <row r="37" spans="1:21" ht="14.25" customHeight="1">
      <c r="A37" s="68" t="s">
        <v>203</v>
      </c>
      <c r="B37" s="70">
        <v>200</v>
      </c>
      <c r="C37" s="85">
        <v>5.6</v>
      </c>
      <c r="D37" s="85">
        <v>5</v>
      </c>
      <c r="E37" s="85">
        <v>12</v>
      </c>
      <c r="F37" s="85">
        <v>201</v>
      </c>
      <c r="G37" s="85">
        <v>208</v>
      </c>
      <c r="H37" s="85">
        <v>182</v>
      </c>
      <c r="I37" s="85">
        <v>18</v>
      </c>
      <c r="J37" s="85">
        <v>0.2</v>
      </c>
      <c r="K37" s="85"/>
      <c r="L37" s="85">
        <v>0.01</v>
      </c>
      <c r="M37" s="85">
        <v>3E-05</v>
      </c>
      <c r="N37" s="85">
        <v>0.003</v>
      </c>
      <c r="O37" s="85"/>
      <c r="P37" s="85">
        <v>0.3</v>
      </c>
      <c r="Q37" s="85">
        <v>61</v>
      </c>
      <c r="R37" s="85">
        <v>0.1</v>
      </c>
      <c r="S37" s="85">
        <v>1.2</v>
      </c>
      <c r="T37" s="205" t="s">
        <v>224</v>
      </c>
      <c r="U37" s="206"/>
    </row>
    <row r="38" spans="1:21" ht="12.75">
      <c r="A38" s="64" t="s">
        <v>47</v>
      </c>
      <c r="B38" s="75">
        <f>SUM(B36+B37)</f>
        <v>300</v>
      </c>
      <c r="C38" s="71">
        <f>SUM(C36+C37)</f>
        <v>15</v>
      </c>
      <c r="D38" s="71">
        <f aca="true" t="shared" si="3" ref="D38:S38">SUM(D36+D37)</f>
        <v>11.8</v>
      </c>
      <c r="E38" s="71">
        <f t="shared" si="3"/>
        <v>109</v>
      </c>
      <c r="F38" s="71">
        <f t="shared" si="3"/>
        <v>512</v>
      </c>
      <c r="G38" s="71">
        <f t="shared" si="3"/>
        <v>208</v>
      </c>
      <c r="H38" s="71">
        <f t="shared" si="3"/>
        <v>182</v>
      </c>
      <c r="I38" s="71">
        <f t="shared" si="3"/>
        <v>18</v>
      </c>
      <c r="J38" s="71">
        <f t="shared" si="3"/>
        <v>0.2</v>
      </c>
      <c r="K38" s="71">
        <f t="shared" si="3"/>
        <v>0</v>
      </c>
      <c r="L38" s="71">
        <f t="shared" si="3"/>
        <v>0.01</v>
      </c>
      <c r="M38" s="71">
        <f t="shared" si="3"/>
        <v>3E-05</v>
      </c>
      <c r="N38" s="71">
        <f t="shared" si="3"/>
        <v>0.003</v>
      </c>
      <c r="O38" s="71">
        <f t="shared" si="3"/>
        <v>0</v>
      </c>
      <c r="P38" s="71">
        <f t="shared" si="3"/>
        <v>0.7</v>
      </c>
      <c r="Q38" s="71">
        <f t="shared" si="3"/>
        <v>61</v>
      </c>
      <c r="R38" s="71">
        <f t="shared" si="3"/>
        <v>0.1</v>
      </c>
      <c r="S38" s="71">
        <f t="shared" si="3"/>
        <v>1.2</v>
      </c>
      <c r="T38" s="203"/>
      <c r="U38" s="204"/>
    </row>
    <row r="39" spans="1:21" ht="12.75">
      <c r="A39" s="64" t="s">
        <v>48</v>
      </c>
      <c r="B39" s="71"/>
      <c r="C39" s="86">
        <f>SUM(C14+C18+C34+C38)</f>
        <v>68</v>
      </c>
      <c r="D39" s="86">
        <f aca="true" t="shared" si="4" ref="D39:R39">SUM(D14+D18+D34+D38)</f>
        <v>85.83</v>
      </c>
      <c r="E39" s="86">
        <f t="shared" si="4"/>
        <v>325.56</v>
      </c>
      <c r="F39" s="86">
        <f t="shared" si="4"/>
        <v>2187.84</v>
      </c>
      <c r="G39" s="86">
        <f t="shared" si="4"/>
        <v>893.3199999999999</v>
      </c>
      <c r="H39" s="86">
        <f t="shared" si="4"/>
        <v>929.75</v>
      </c>
      <c r="I39" s="86">
        <f t="shared" si="4"/>
        <v>143.31</v>
      </c>
      <c r="J39" s="86">
        <f t="shared" si="4"/>
        <v>8.93</v>
      </c>
      <c r="K39" s="86">
        <f t="shared" si="4"/>
        <v>963.3</v>
      </c>
      <c r="L39" s="86">
        <f t="shared" si="4"/>
        <v>0.0596</v>
      </c>
      <c r="M39" s="86">
        <f t="shared" si="4"/>
        <v>0.03025</v>
      </c>
      <c r="N39" s="86">
        <f t="shared" si="4"/>
        <v>4.7909999999999995</v>
      </c>
      <c r="O39" s="86">
        <f t="shared" si="4"/>
        <v>0.848</v>
      </c>
      <c r="P39" s="86">
        <f t="shared" si="4"/>
        <v>1.159</v>
      </c>
      <c r="Q39" s="86">
        <f t="shared" si="4"/>
        <v>587.5</v>
      </c>
      <c r="R39" s="86">
        <f t="shared" si="4"/>
        <v>8.6</v>
      </c>
      <c r="S39" s="86">
        <f>SUM(S14+S18+S34+S38)</f>
        <v>54.84</v>
      </c>
      <c r="T39" s="71"/>
      <c r="U39" s="71"/>
    </row>
  </sheetData>
  <sheetProtection/>
  <mergeCells count="23">
    <mergeCell ref="T10:U11"/>
    <mergeCell ref="T20:U21"/>
    <mergeCell ref="T12:U13"/>
    <mergeCell ref="T16:U18"/>
    <mergeCell ref="A15:U15"/>
    <mergeCell ref="T14:U14"/>
    <mergeCell ref="A35:U35"/>
    <mergeCell ref="T36:U36"/>
    <mergeCell ref="T32:U33"/>
    <mergeCell ref="T28:U29"/>
    <mergeCell ref="T37:U37"/>
    <mergeCell ref="T34:U34"/>
    <mergeCell ref="T30:U31"/>
    <mergeCell ref="A2:U2"/>
    <mergeCell ref="T4:U5"/>
    <mergeCell ref="T6:U7"/>
    <mergeCell ref="T3:U3"/>
    <mergeCell ref="T8:U9"/>
    <mergeCell ref="T38:U38"/>
    <mergeCell ref="A19:U19"/>
    <mergeCell ref="T22:U23"/>
    <mergeCell ref="T24:U25"/>
    <mergeCell ref="T26:U2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0">
      <selection activeCell="G45" sqref="G45"/>
    </sheetView>
  </sheetViews>
  <sheetFormatPr defaultColWidth="9.140625" defaultRowHeight="12.75"/>
  <cols>
    <col min="1" max="1" width="20.8515625" style="0" customWidth="1"/>
    <col min="2" max="2" width="6.8515625" style="0" customWidth="1"/>
    <col min="3" max="3" width="6.00390625" style="0" customWidth="1"/>
    <col min="4" max="4" width="5.7109375" style="0" customWidth="1"/>
    <col min="5" max="5" width="8.421875" style="0" customWidth="1"/>
    <col min="6" max="6" width="12.28125" style="0" customWidth="1"/>
    <col min="7" max="7" width="7.421875" style="0" customWidth="1"/>
    <col min="8" max="8" width="8.140625" style="0" customWidth="1"/>
    <col min="9" max="9" width="6.421875" style="0" customWidth="1"/>
    <col min="10" max="10" width="5.7109375" style="0" customWidth="1"/>
    <col min="11" max="11" width="5.8515625" style="0" customWidth="1"/>
    <col min="12" max="13" width="6.7109375" style="0" customWidth="1"/>
    <col min="14" max="14" width="6.28125" style="0" customWidth="1"/>
    <col min="15" max="15" width="9.57421875" style="0" customWidth="1"/>
    <col min="16" max="16" width="10.140625" style="0" customWidth="1"/>
    <col min="17" max="17" width="8.8515625" style="0" customWidth="1"/>
    <col min="18" max="18" width="9.28125" style="0" customWidth="1"/>
    <col min="19" max="19" width="11.140625" style="0" customWidth="1"/>
    <col min="21" max="21" width="3.28125" style="0" customWidth="1"/>
  </cols>
  <sheetData>
    <row r="1" spans="1:21" ht="15" customHeight="1">
      <c r="A1" s="62"/>
      <c r="B1" s="62"/>
      <c r="C1" s="62"/>
      <c r="D1" s="62"/>
      <c r="E1" s="63"/>
      <c r="F1" s="74" t="s">
        <v>7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3.5" customHeight="1">
      <c r="A2" s="215" t="s">
        <v>73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7"/>
    </row>
    <row r="3" spans="1:21" ht="22.5" customHeight="1">
      <c r="A3" s="65" t="s">
        <v>43</v>
      </c>
      <c r="B3" s="66" t="s">
        <v>144</v>
      </c>
      <c r="C3" s="73" t="s">
        <v>127</v>
      </c>
      <c r="D3" s="73" t="s">
        <v>126</v>
      </c>
      <c r="E3" s="73" t="s">
        <v>142</v>
      </c>
      <c r="F3" s="73" t="s">
        <v>128</v>
      </c>
      <c r="G3" s="73" t="s">
        <v>129</v>
      </c>
      <c r="H3" s="73" t="s">
        <v>130</v>
      </c>
      <c r="I3" s="73" t="s">
        <v>131</v>
      </c>
      <c r="J3" s="73" t="s">
        <v>133</v>
      </c>
      <c r="K3" s="73" t="s">
        <v>132</v>
      </c>
      <c r="L3" s="73" t="s">
        <v>134</v>
      </c>
      <c r="M3" s="73" t="s">
        <v>135</v>
      </c>
      <c r="N3" s="73" t="s">
        <v>80</v>
      </c>
      <c r="O3" s="73" t="s">
        <v>137</v>
      </c>
      <c r="P3" s="73" t="s">
        <v>138</v>
      </c>
      <c r="Q3" s="73" t="s">
        <v>139</v>
      </c>
      <c r="R3" s="73" t="s">
        <v>140</v>
      </c>
      <c r="S3" s="73" t="s">
        <v>141</v>
      </c>
      <c r="T3" s="233" t="s">
        <v>49</v>
      </c>
      <c r="U3" s="210"/>
    </row>
    <row r="4" spans="1:21" ht="22.5" customHeight="1">
      <c r="A4" s="68" t="s">
        <v>178</v>
      </c>
      <c r="B4" s="70" t="s">
        <v>252</v>
      </c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211">
        <v>366</v>
      </c>
      <c r="U4" s="212"/>
    </row>
    <row r="5" spans="1:21" ht="12.75">
      <c r="A5" s="69"/>
      <c r="B5" s="76"/>
      <c r="C5" s="89">
        <v>17.52</v>
      </c>
      <c r="D5" s="85">
        <v>13.8</v>
      </c>
      <c r="E5" s="85">
        <v>10</v>
      </c>
      <c r="F5" s="85">
        <v>324.1</v>
      </c>
      <c r="G5" s="83">
        <v>186.7</v>
      </c>
      <c r="H5" s="83">
        <v>114.1</v>
      </c>
      <c r="I5" s="83">
        <v>19.7</v>
      </c>
      <c r="J5" s="83">
        <v>1</v>
      </c>
      <c r="K5" s="83"/>
      <c r="L5" s="83">
        <v>0.01</v>
      </c>
      <c r="M5" s="83"/>
      <c r="N5" s="83">
        <v>0.03</v>
      </c>
      <c r="O5" s="83"/>
      <c r="P5" s="83">
        <v>0.13</v>
      </c>
      <c r="Q5" s="83">
        <v>131.6</v>
      </c>
      <c r="R5" s="83">
        <v>3</v>
      </c>
      <c r="S5" s="83">
        <v>2.25</v>
      </c>
      <c r="T5" s="213"/>
      <c r="U5" s="214"/>
    </row>
    <row r="6" spans="1:21" ht="21" customHeight="1">
      <c r="A6" s="68" t="s">
        <v>156</v>
      </c>
      <c r="B6" s="70"/>
      <c r="C6" s="85"/>
      <c r="D6" s="90"/>
      <c r="E6" s="90"/>
      <c r="F6" s="90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11">
        <v>693</v>
      </c>
      <c r="U6" s="212"/>
    </row>
    <row r="7" spans="1:21" ht="15" customHeight="1">
      <c r="A7" s="69"/>
      <c r="B7" s="76">
        <v>200</v>
      </c>
      <c r="C7" s="85">
        <v>2.4</v>
      </c>
      <c r="D7" s="128">
        <v>2.53</v>
      </c>
      <c r="E7" s="85">
        <v>13.86</v>
      </c>
      <c r="F7" s="85">
        <v>117.2</v>
      </c>
      <c r="G7" s="85">
        <v>128.8</v>
      </c>
      <c r="H7" s="85">
        <v>68.88</v>
      </c>
      <c r="I7" s="85">
        <v>94.4</v>
      </c>
      <c r="J7" s="85">
        <v>1</v>
      </c>
      <c r="K7" s="85">
        <v>32.22</v>
      </c>
      <c r="L7" s="85">
        <v>0.022</v>
      </c>
      <c r="M7" s="85">
        <v>0.00033</v>
      </c>
      <c r="N7" s="85">
        <v>0.33</v>
      </c>
      <c r="O7" s="85">
        <v>0.3</v>
      </c>
      <c r="P7" s="85">
        <v>0.22</v>
      </c>
      <c r="Q7" s="85">
        <v>138.88</v>
      </c>
      <c r="R7" s="85">
        <v>1.66</v>
      </c>
      <c r="S7" s="85">
        <v>1</v>
      </c>
      <c r="T7" s="213"/>
      <c r="U7" s="214"/>
    </row>
    <row r="8" spans="1:21" ht="16.5" customHeight="1">
      <c r="A8" s="83" t="s">
        <v>150</v>
      </c>
      <c r="B8" s="70"/>
      <c r="C8" s="83"/>
      <c r="D8" s="89"/>
      <c r="E8" s="89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211">
        <v>337</v>
      </c>
      <c r="U8" s="212"/>
    </row>
    <row r="9" spans="1:21" ht="12.75">
      <c r="A9" s="69"/>
      <c r="B9" s="76">
        <v>40</v>
      </c>
      <c r="C9" s="89">
        <v>10.9</v>
      </c>
      <c r="D9" s="89">
        <v>4.6</v>
      </c>
      <c r="E9" s="83">
        <v>0.28</v>
      </c>
      <c r="F9" s="83">
        <v>62.48</v>
      </c>
      <c r="G9" s="83">
        <v>102.2</v>
      </c>
      <c r="H9" s="83">
        <v>107.56</v>
      </c>
      <c r="I9" s="83">
        <v>4.8</v>
      </c>
      <c r="J9" s="83">
        <v>1.01</v>
      </c>
      <c r="K9" s="83">
        <v>56.5</v>
      </c>
      <c r="L9" s="83">
        <v>0.0008</v>
      </c>
      <c r="M9" s="83">
        <v>0.001</v>
      </c>
      <c r="N9" s="83">
        <v>0.03</v>
      </c>
      <c r="O9" s="83">
        <v>0.028</v>
      </c>
      <c r="P9" s="83">
        <v>0.17</v>
      </c>
      <c r="Q9" s="83">
        <v>77</v>
      </c>
      <c r="R9" s="83">
        <v>0.5</v>
      </c>
      <c r="S9" s="83"/>
      <c r="T9" s="213"/>
      <c r="U9" s="214"/>
    </row>
    <row r="10" spans="1:21" ht="15" customHeight="1">
      <c r="A10" s="68" t="s">
        <v>12</v>
      </c>
      <c r="B10" s="70"/>
      <c r="C10" s="83"/>
      <c r="D10" s="83"/>
      <c r="E10" s="83"/>
      <c r="F10" s="83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211" t="s">
        <v>224</v>
      </c>
      <c r="U10" s="218"/>
    </row>
    <row r="11" spans="1:21" ht="15" customHeight="1">
      <c r="A11" s="69"/>
      <c r="B11" s="76">
        <v>62</v>
      </c>
      <c r="C11" s="85">
        <v>3.9</v>
      </c>
      <c r="D11" s="85">
        <v>0.45</v>
      </c>
      <c r="E11" s="85">
        <v>28.47</v>
      </c>
      <c r="F11" s="85">
        <v>73.5</v>
      </c>
      <c r="G11" s="85">
        <v>64.6</v>
      </c>
      <c r="H11" s="85">
        <v>66.6</v>
      </c>
      <c r="I11" s="85">
        <v>0.51</v>
      </c>
      <c r="J11" s="85">
        <v>1.86</v>
      </c>
      <c r="K11" s="85">
        <v>72.8</v>
      </c>
      <c r="L11" s="85">
        <v>0.002</v>
      </c>
      <c r="M11" s="85"/>
      <c r="N11" s="85"/>
      <c r="O11" s="85">
        <v>0.2</v>
      </c>
      <c r="P11" s="85"/>
      <c r="Q11" s="85"/>
      <c r="R11" s="85"/>
      <c r="S11" s="85">
        <v>0.1</v>
      </c>
      <c r="T11" s="219"/>
      <c r="U11" s="220"/>
    </row>
    <row r="12" spans="1:21" ht="15" customHeight="1">
      <c r="A12" s="65" t="s">
        <v>13</v>
      </c>
      <c r="B12" s="78"/>
      <c r="C12" s="83"/>
      <c r="D12" s="83"/>
      <c r="E12" s="83"/>
      <c r="F12" s="83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211" t="s">
        <v>224</v>
      </c>
      <c r="U12" s="218"/>
    </row>
    <row r="13" spans="1:21" ht="15" customHeight="1">
      <c r="A13" s="65"/>
      <c r="B13" s="76">
        <v>33</v>
      </c>
      <c r="C13" s="85">
        <v>1.75</v>
      </c>
      <c r="D13" s="85">
        <v>0.32</v>
      </c>
      <c r="E13" s="85">
        <v>19.04</v>
      </c>
      <c r="F13" s="85">
        <v>65.3</v>
      </c>
      <c r="G13" s="85">
        <v>33.6</v>
      </c>
      <c r="H13" s="85">
        <v>52.8</v>
      </c>
      <c r="I13" s="85">
        <v>14.6</v>
      </c>
      <c r="J13" s="85">
        <v>1.18</v>
      </c>
      <c r="K13" s="85">
        <v>29.9</v>
      </c>
      <c r="L13" s="85">
        <v>0.001</v>
      </c>
      <c r="M13" s="85">
        <v>6E-05</v>
      </c>
      <c r="N13" s="85">
        <v>0.13</v>
      </c>
      <c r="O13" s="85">
        <v>0.16</v>
      </c>
      <c r="P13" s="85">
        <v>0.012</v>
      </c>
      <c r="Q13" s="85"/>
      <c r="R13" s="85"/>
      <c r="S13" s="85">
        <v>0.14</v>
      </c>
      <c r="T13" s="219"/>
      <c r="U13" s="220"/>
    </row>
    <row r="14" spans="1:21" ht="13.5" customHeight="1">
      <c r="A14" s="64" t="s">
        <v>45</v>
      </c>
      <c r="B14" s="75">
        <v>550</v>
      </c>
      <c r="C14" s="71">
        <f>SUM(C5+C7+C9+C11+C13)</f>
        <v>36.47</v>
      </c>
      <c r="D14" s="71">
        <f aca="true" t="shared" si="0" ref="D14:S14">SUM(D5+D7+D9+D11+D13)</f>
        <v>21.7</v>
      </c>
      <c r="E14" s="71">
        <f t="shared" si="0"/>
        <v>71.65</v>
      </c>
      <c r="F14" s="71">
        <f t="shared" si="0"/>
        <v>642.5799999999999</v>
      </c>
      <c r="G14" s="71">
        <f t="shared" si="0"/>
        <v>515.9</v>
      </c>
      <c r="H14" s="71">
        <f t="shared" si="0"/>
        <v>409.94</v>
      </c>
      <c r="I14" s="71">
        <f>SUM(I5+I7+I9+I11+I13)</f>
        <v>134.01000000000002</v>
      </c>
      <c r="J14" s="71">
        <f t="shared" si="0"/>
        <v>6.05</v>
      </c>
      <c r="K14" s="71">
        <f t="shared" si="0"/>
        <v>191.42</v>
      </c>
      <c r="L14" s="71">
        <f t="shared" si="0"/>
        <v>0.035800000000000005</v>
      </c>
      <c r="M14" s="71">
        <f t="shared" si="0"/>
        <v>0.00139</v>
      </c>
      <c r="N14" s="71">
        <f t="shared" si="0"/>
        <v>0.52</v>
      </c>
      <c r="O14" s="71">
        <f t="shared" si="0"/>
        <v>0.6880000000000001</v>
      </c>
      <c r="P14" s="71">
        <f t="shared" si="0"/>
        <v>0.532</v>
      </c>
      <c r="Q14" s="71">
        <f t="shared" si="0"/>
        <v>347.48</v>
      </c>
      <c r="R14" s="71">
        <f t="shared" si="0"/>
        <v>5.16</v>
      </c>
      <c r="S14" s="71">
        <f t="shared" si="0"/>
        <v>3.49</v>
      </c>
      <c r="T14" s="203"/>
      <c r="U14" s="204"/>
    </row>
    <row r="15" spans="1:21" ht="13.5" customHeight="1">
      <c r="A15" s="215" t="s">
        <v>240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9"/>
    </row>
    <row r="16" spans="1:21" ht="13.5" customHeight="1">
      <c r="A16" s="68" t="s">
        <v>67</v>
      </c>
      <c r="B16" s="147">
        <v>200</v>
      </c>
      <c r="C16" s="136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225" t="s">
        <v>224</v>
      </c>
      <c r="U16" s="226"/>
    </row>
    <row r="17" spans="1:21" ht="13.5" customHeight="1">
      <c r="A17" s="146"/>
      <c r="B17" s="144"/>
      <c r="C17" s="85">
        <v>1.6</v>
      </c>
      <c r="D17" s="85"/>
      <c r="E17" s="85">
        <v>32</v>
      </c>
      <c r="F17" s="85">
        <v>128</v>
      </c>
      <c r="G17" s="85">
        <v>14</v>
      </c>
      <c r="H17" s="85">
        <v>14</v>
      </c>
      <c r="I17" s="85">
        <v>4.2</v>
      </c>
      <c r="J17" s="85">
        <v>0.1</v>
      </c>
      <c r="K17" s="85">
        <v>21.4</v>
      </c>
      <c r="L17" s="85"/>
      <c r="M17" s="85"/>
      <c r="N17" s="85"/>
      <c r="O17" s="85"/>
      <c r="P17" s="85">
        <v>0.02</v>
      </c>
      <c r="Q17" s="85"/>
      <c r="R17" s="85"/>
      <c r="S17" s="85">
        <v>16</v>
      </c>
      <c r="T17" s="227"/>
      <c r="U17" s="228"/>
    </row>
    <row r="18" spans="1:21" ht="13.5" customHeight="1">
      <c r="A18" s="146" t="s">
        <v>237</v>
      </c>
      <c r="B18" s="145">
        <v>200</v>
      </c>
      <c r="C18" s="136">
        <f>SUM(C17)</f>
        <v>1.6</v>
      </c>
      <c r="D18" s="136">
        <f aca="true" t="shared" si="1" ref="D18:S18">SUM(D17)</f>
        <v>0</v>
      </c>
      <c r="E18" s="136">
        <f t="shared" si="1"/>
        <v>32</v>
      </c>
      <c r="F18" s="136">
        <f t="shared" si="1"/>
        <v>128</v>
      </c>
      <c r="G18" s="136">
        <f t="shared" si="1"/>
        <v>14</v>
      </c>
      <c r="H18" s="136">
        <f t="shared" si="1"/>
        <v>14</v>
      </c>
      <c r="I18" s="136">
        <f t="shared" si="1"/>
        <v>4.2</v>
      </c>
      <c r="J18" s="136">
        <f t="shared" si="1"/>
        <v>0.1</v>
      </c>
      <c r="K18" s="136">
        <f t="shared" si="1"/>
        <v>21.4</v>
      </c>
      <c r="L18" s="136">
        <f t="shared" si="1"/>
        <v>0</v>
      </c>
      <c r="M18" s="136">
        <f t="shared" si="1"/>
        <v>0</v>
      </c>
      <c r="N18" s="136">
        <f t="shared" si="1"/>
        <v>0</v>
      </c>
      <c r="O18" s="136">
        <f t="shared" si="1"/>
        <v>0</v>
      </c>
      <c r="P18" s="136">
        <f t="shared" si="1"/>
        <v>0.02</v>
      </c>
      <c r="Q18" s="136">
        <f t="shared" si="1"/>
        <v>0</v>
      </c>
      <c r="R18" s="136">
        <f t="shared" si="1"/>
        <v>0</v>
      </c>
      <c r="S18" s="136">
        <f t="shared" si="1"/>
        <v>16</v>
      </c>
      <c r="T18" s="229"/>
      <c r="U18" s="230"/>
    </row>
    <row r="19" spans="1:21" ht="12.75">
      <c r="A19" s="243" t="s">
        <v>125</v>
      </c>
      <c r="B19" s="244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10"/>
    </row>
    <row r="20" spans="1:21" ht="12.75">
      <c r="A20" s="68" t="s">
        <v>189</v>
      </c>
      <c r="B20" s="70">
        <v>60</v>
      </c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211" t="s">
        <v>228</v>
      </c>
      <c r="U20" s="212"/>
    </row>
    <row r="21" spans="1:21" ht="12.75">
      <c r="A21" s="69"/>
      <c r="B21" s="76"/>
      <c r="C21" s="84">
        <v>3.44</v>
      </c>
      <c r="D21" s="88">
        <v>0.23</v>
      </c>
      <c r="E21" s="84">
        <v>3.5</v>
      </c>
      <c r="F21" s="84">
        <v>27.8</v>
      </c>
      <c r="G21" s="85">
        <v>9.6</v>
      </c>
      <c r="H21" s="85">
        <v>40.24</v>
      </c>
      <c r="I21" s="85">
        <v>91</v>
      </c>
      <c r="J21" s="85">
        <v>0.024</v>
      </c>
      <c r="K21" s="85">
        <v>80.4</v>
      </c>
      <c r="L21" s="85">
        <v>0.024</v>
      </c>
      <c r="M21" s="85"/>
      <c r="N21" s="85">
        <v>0.023</v>
      </c>
      <c r="O21" s="85"/>
      <c r="P21" s="85">
        <v>0.01</v>
      </c>
      <c r="Q21" s="85">
        <v>64.6</v>
      </c>
      <c r="R21" s="85"/>
      <c r="S21" s="85">
        <v>3.7</v>
      </c>
      <c r="T21" s="213"/>
      <c r="U21" s="214"/>
    </row>
    <row r="22" spans="1:21" ht="21" customHeight="1">
      <c r="A22" s="65" t="s">
        <v>161</v>
      </c>
      <c r="B22" s="78">
        <v>250</v>
      </c>
      <c r="C22" s="83"/>
      <c r="D22" s="128"/>
      <c r="E22" s="128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211" t="s">
        <v>230</v>
      </c>
      <c r="U22" s="212"/>
    </row>
    <row r="23" spans="1:21" ht="15.75" customHeight="1">
      <c r="A23" s="69"/>
      <c r="B23" s="69"/>
      <c r="C23" s="84">
        <v>8.5</v>
      </c>
      <c r="D23" s="88">
        <v>12.75</v>
      </c>
      <c r="E23" s="84">
        <v>2.37</v>
      </c>
      <c r="F23" s="84">
        <v>373.7</v>
      </c>
      <c r="G23" s="85">
        <v>106.25</v>
      </c>
      <c r="H23" s="85">
        <v>139.5</v>
      </c>
      <c r="I23" s="85">
        <v>30.6</v>
      </c>
      <c r="J23" s="85">
        <v>0.2</v>
      </c>
      <c r="K23" s="85"/>
      <c r="L23" s="85">
        <v>0.018</v>
      </c>
      <c r="M23" s="85"/>
      <c r="N23" s="85">
        <v>0.6</v>
      </c>
      <c r="O23" s="85"/>
      <c r="P23" s="85"/>
      <c r="Q23" s="85">
        <v>114.6</v>
      </c>
      <c r="R23" s="85">
        <v>6.75</v>
      </c>
      <c r="S23" s="85">
        <v>9</v>
      </c>
      <c r="T23" s="213"/>
      <c r="U23" s="214"/>
    </row>
    <row r="24" spans="1:21" ht="22.5" customHeight="1">
      <c r="A24" s="68" t="s">
        <v>234</v>
      </c>
      <c r="B24" s="70">
        <v>100</v>
      </c>
      <c r="C24" s="83"/>
      <c r="D24" s="128"/>
      <c r="E24" s="128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247"/>
      <c r="U24" s="248"/>
    </row>
    <row r="25" spans="1:21" ht="12.75">
      <c r="A25" s="69"/>
      <c r="B25" s="76"/>
      <c r="C25" s="84">
        <v>10.4</v>
      </c>
      <c r="D25" s="88">
        <v>16.6</v>
      </c>
      <c r="E25" s="84">
        <v>8.4</v>
      </c>
      <c r="F25" s="84">
        <v>241.9</v>
      </c>
      <c r="G25" s="85">
        <v>86</v>
      </c>
      <c r="H25" s="85">
        <v>100</v>
      </c>
      <c r="I25" s="85">
        <v>14</v>
      </c>
      <c r="J25" s="85"/>
      <c r="K25" s="85">
        <v>260</v>
      </c>
      <c r="L25" s="85"/>
      <c r="M25" s="85"/>
      <c r="N25" s="85"/>
      <c r="O25" s="85"/>
      <c r="P25" s="85">
        <v>0.2</v>
      </c>
      <c r="Q25" s="85">
        <v>85</v>
      </c>
      <c r="R25" s="85"/>
      <c r="S25" s="85"/>
      <c r="T25" s="255"/>
      <c r="U25" s="256"/>
    </row>
    <row r="26" spans="1:21" ht="14.25" customHeight="1">
      <c r="A26" s="68" t="s">
        <v>191</v>
      </c>
      <c r="B26" s="160">
        <v>200</v>
      </c>
      <c r="C26" s="85"/>
      <c r="D26" s="128"/>
      <c r="E26" s="128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211" t="s">
        <v>229</v>
      </c>
      <c r="U26" s="212"/>
    </row>
    <row r="27" spans="1:21" ht="12.75">
      <c r="A27" s="69"/>
      <c r="B27" s="77"/>
      <c r="C27" s="84">
        <v>3.9</v>
      </c>
      <c r="D27" s="88">
        <v>9.8</v>
      </c>
      <c r="E27" s="84">
        <v>24.7</v>
      </c>
      <c r="F27" s="84">
        <v>218</v>
      </c>
      <c r="G27" s="85">
        <v>9.5</v>
      </c>
      <c r="H27" s="85">
        <v>32.3</v>
      </c>
      <c r="I27" s="85">
        <v>8.12</v>
      </c>
      <c r="J27" s="85"/>
      <c r="K27" s="85">
        <v>33.5</v>
      </c>
      <c r="L27" s="85"/>
      <c r="M27" s="85"/>
      <c r="N27" s="85"/>
      <c r="O27" s="85"/>
      <c r="P27" s="85">
        <v>0.011</v>
      </c>
      <c r="Q27" s="85"/>
      <c r="R27" s="85"/>
      <c r="S27" s="85"/>
      <c r="T27" s="213"/>
      <c r="U27" s="214"/>
    </row>
    <row r="28" spans="1:21" ht="12.75">
      <c r="A28" s="68" t="s">
        <v>192</v>
      </c>
      <c r="B28" s="70">
        <v>200</v>
      </c>
      <c r="C28" s="85"/>
      <c r="D28" s="128"/>
      <c r="E28" s="128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211">
        <v>631</v>
      </c>
      <c r="U28" s="212"/>
    </row>
    <row r="29" spans="1:21" ht="12.75">
      <c r="A29" s="69"/>
      <c r="B29" s="76"/>
      <c r="C29" s="84">
        <v>0.2</v>
      </c>
      <c r="D29" s="84"/>
      <c r="E29" s="84">
        <v>29.8</v>
      </c>
      <c r="F29" s="84">
        <v>142</v>
      </c>
      <c r="G29" s="85"/>
      <c r="H29" s="85"/>
      <c r="I29" s="85"/>
      <c r="J29" s="85">
        <v>0.2</v>
      </c>
      <c r="K29" s="85">
        <v>222.5</v>
      </c>
      <c r="L29" s="85"/>
      <c r="M29" s="85"/>
      <c r="N29" s="85"/>
      <c r="O29" s="85"/>
      <c r="P29" s="85"/>
      <c r="Q29" s="85"/>
      <c r="R29" s="85"/>
      <c r="S29" s="85">
        <v>5.2</v>
      </c>
      <c r="T29" s="213"/>
      <c r="U29" s="214"/>
    </row>
    <row r="30" spans="1:21" ht="12.75">
      <c r="A30" s="65" t="s">
        <v>12</v>
      </c>
      <c r="B30" s="78">
        <v>62</v>
      </c>
      <c r="C30" s="84"/>
      <c r="D30" s="84"/>
      <c r="E30" s="84"/>
      <c r="F30" s="84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211" t="s">
        <v>224</v>
      </c>
      <c r="U30" s="218"/>
    </row>
    <row r="31" spans="1:21" ht="12.75">
      <c r="A31" s="65"/>
      <c r="B31" s="78"/>
      <c r="C31" s="85">
        <v>3.9</v>
      </c>
      <c r="D31" s="85">
        <v>0.45</v>
      </c>
      <c r="E31" s="85">
        <v>28.47</v>
      </c>
      <c r="F31" s="85">
        <v>73.5</v>
      </c>
      <c r="G31" s="85">
        <v>64.6</v>
      </c>
      <c r="H31" s="85">
        <v>66.6</v>
      </c>
      <c r="I31" s="85">
        <v>0.51</v>
      </c>
      <c r="J31" s="85">
        <v>1.86</v>
      </c>
      <c r="K31" s="85">
        <v>72.8</v>
      </c>
      <c r="L31" s="85">
        <v>0.002</v>
      </c>
      <c r="M31" s="85"/>
      <c r="N31" s="85"/>
      <c r="O31" s="85">
        <v>0.2</v>
      </c>
      <c r="P31" s="85"/>
      <c r="Q31" s="85"/>
      <c r="R31" s="85"/>
      <c r="S31" s="85">
        <v>0.1</v>
      </c>
      <c r="T31" s="219"/>
      <c r="U31" s="220"/>
    </row>
    <row r="32" spans="1:21" ht="12.75">
      <c r="A32" s="68" t="s">
        <v>13</v>
      </c>
      <c r="B32" s="70">
        <v>33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211" t="s">
        <v>224</v>
      </c>
      <c r="U32" s="218"/>
    </row>
    <row r="33" spans="1:21" ht="12.75">
      <c r="A33" s="69"/>
      <c r="B33" s="69"/>
      <c r="C33" s="85">
        <v>1.75</v>
      </c>
      <c r="D33" s="85">
        <v>0.32</v>
      </c>
      <c r="E33" s="85">
        <v>19.04</v>
      </c>
      <c r="F33" s="85">
        <v>65.3</v>
      </c>
      <c r="G33" s="85">
        <v>33.6</v>
      </c>
      <c r="H33" s="85">
        <v>52.8</v>
      </c>
      <c r="I33" s="85">
        <v>14.6</v>
      </c>
      <c r="J33" s="85">
        <v>1.18</v>
      </c>
      <c r="K33" s="85">
        <v>29.9</v>
      </c>
      <c r="L33" s="85">
        <v>0.001</v>
      </c>
      <c r="M33" s="85">
        <v>6E-05</v>
      </c>
      <c r="N33" s="85">
        <v>0.13</v>
      </c>
      <c r="O33" s="85">
        <v>0.16</v>
      </c>
      <c r="P33" s="85">
        <v>0.012</v>
      </c>
      <c r="Q33" s="85"/>
      <c r="R33" s="85"/>
      <c r="S33" s="85">
        <v>0.14</v>
      </c>
      <c r="T33" s="219"/>
      <c r="U33" s="220"/>
    </row>
    <row r="34" spans="1:21" ht="12.75">
      <c r="A34" s="64" t="s">
        <v>66</v>
      </c>
      <c r="B34" s="121">
        <f>SUM(B20+B22+B24+B26+B28+B30+B32)</f>
        <v>905</v>
      </c>
      <c r="C34" s="71">
        <f>SUM(C21+C23+C25+C27+C29+C31+C33)</f>
        <v>32.089999999999996</v>
      </c>
      <c r="D34" s="71">
        <f aca="true" t="shared" si="2" ref="D34:R34">SUM(D21+D23+D25+D27+D29+D31+D33)</f>
        <v>40.150000000000006</v>
      </c>
      <c r="E34" s="71">
        <f t="shared" si="2"/>
        <v>116.28</v>
      </c>
      <c r="F34" s="71">
        <f t="shared" si="2"/>
        <v>1142.2</v>
      </c>
      <c r="G34" s="71">
        <f t="shared" si="2"/>
        <v>309.55</v>
      </c>
      <c r="H34" s="71">
        <f t="shared" si="2"/>
        <v>431.44</v>
      </c>
      <c r="I34" s="71">
        <f>SUM(I21+I23+I25+I27+I31+I33)</f>
        <v>158.82999999999998</v>
      </c>
      <c r="J34" s="71">
        <f t="shared" si="2"/>
        <v>3.4640000000000004</v>
      </c>
      <c r="K34" s="71">
        <f t="shared" si="2"/>
        <v>699.0999999999999</v>
      </c>
      <c r="L34" s="71">
        <f t="shared" si="2"/>
        <v>0.045</v>
      </c>
      <c r="M34" s="71">
        <f t="shared" si="2"/>
        <v>6E-05</v>
      </c>
      <c r="N34" s="71">
        <f t="shared" si="2"/>
        <v>0.753</v>
      </c>
      <c r="O34" s="71">
        <f t="shared" si="2"/>
        <v>0.36</v>
      </c>
      <c r="P34" s="71">
        <f t="shared" si="2"/>
        <v>0.23300000000000004</v>
      </c>
      <c r="Q34" s="71">
        <f t="shared" si="2"/>
        <v>264.2</v>
      </c>
      <c r="R34" s="71">
        <f t="shared" si="2"/>
        <v>6.75</v>
      </c>
      <c r="S34" s="71">
        <f>SUM(S21+S23+S29+S31+S33)</f>
        <v>18.14</v>
      </c>
      <c r="T34" s="203"/>
      <c r="U34" s="204"/>
    </row>
    <row r="35" spans="1:21" ht="12.75">
      <c r="A35" s="215" t="s">
        <v>46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10"/>
    </row>
    <row r="36" spans="1:21" ht="12.75">
      <c r="A36" s="65" t="s">
        <v>193</v>
      </c>
      <c r="B36" s="78" t="s">
        <v>218</v>
      </c>
      <c r="C36" s="90">
        <v>5.98</v>
      </c>
      <c r="D36" s="90">
        <v>7.52</v>
      </c>
      <c r="E36" s="90">
        <v>103.64</v>
      </c>
      <c r="F36" s="90">
        <v>346.8</v>
      </c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205">
        <v>685</v>
      </c>
      <c r="U36" s="206"/>
    </row>
    <row r="37" spans="1:21" ht="17.25" customHeight="1">
      <c r="A37" s="68" t="s">
        <v>215</v>
      </c>
      <c r="B37" s="70">
        <v>200</v>
      </c>
      <c r="C37" s="85">
        <v>1</v>
      </c>
      <c r="D37" s="85">
        <v>1</v>
      </c>
      <c r="E37" s="85">
        <v>10.8</v>
      </c>
      <c r="F37" s="85">
        <v>54.3</v>
      </c>
      <c r="G37" s="85">
        <v>72.2</v>
      </c>
      <c r="H37" s="85">
        <v>35.5</v>
      </c>
      <c r="I37" s="85">
        <v>13.3</v>
      </c>
      <c r="J37" s="85">
        <v>0.8</v>
      </c>
      <c r="K37" s="85">
        <v>18.8</v>
      </c>
      <c r="L37" s="85">
        <v>0.01</v>
      </c>
      <c r="M37" s="85">
        <v>0.0001</v>
      </c>
      <c r="N37" s="85">
        <v>0.16</v>
      </c>
      <c r="O37" s="85">
        <v>0.12</v>
      </c>
      <c r="P37" s="85">
        <v>0.13</v>
      </c>
      <c r="Q37" s="85">
        <v>105.5</v>
      </c>
      <c r="R37" s="85">
        <v>1.05</v>
      </c>
      <c r="S37" s="85">
        <v>0.83</v>
      </c>
      <c r="T37" s="247"/>
      <c r="U37" s="248"/>
    </row>
    <row r="38" spans="1:21" ht="12.75">
      <c r="A38" s="64" t="s">
        <v>47</v>
      </c>
      <c r="B38" s="75">
        <v>305</v>
      </c>
      <c r="C38" s="71">
        <f>SUM(C36+C37)</f>
        <v>6.98</v>
      </c>
      <c r="D38" s="71">
        <f aca="true" t="shared" si="3" ref="D38:S38">SUM(D36+D37)</f>
        <v>8.52</v>
      </c>
      <c r="E38" s="71">
        <f t="shared" si="3"/>
        <v>114.44</v>
      </c>
      <c r="F38" s="71">
        <f t="shared" si="3"/>
        <v>401.1</v>
      </c>
      <c r="G38" s="71">
        <f t="shared" si="3"/>
        <v>72.2</v>
      </c>
      <c r="H38" s="71">
        <f t="shared" si="3"/>
        <v>35.5</v>
      </c>
      <c r="I38" s="71">
        <f t="shared" si="3"/>
        <v>13.3</v>
      </c>
      <c r="J38" s="71">
        <f t="shared" si="3"/>
        <v>0.8</v>
      </c>
      <c r="K38" s="71">
        <f t="shared" si="3"/>
        <v>18.8</v>
      </c>
      <c r="L38" s="71">
        <f t="shared" si="3"/>
        <v>0.01</v>
      </c>
      <c r="M38" s="71">
        <f t="shared" si="3"/>
        <v>0.0001</v>
      </c>
      <c r="N38" s="71">
        <f t="shared" si="3"/>
        <v>0.16</v>
      </c>
      <c r="O38" s="71">
        <f t="shared" si="3"/>
        <v>0.12</v>
      </c>
      <c r="P38" s="71">
        <f t="shared" si="3"/>
        <v>0.13</v>
      </c>
      <c r="Q38" s="71">
        <f t="shared" si="3"/>
        <v>105.5</v>
      </c>
      <c r="R38" s="71">
        <f t="shared" si="3"/>
        <v>1.05</v>
      </c>
      <c r="S38" s="71">
        <f t="shared" si="3"/>
        <v>0.83</v>
      </c>
      <c r="T38" s="203"/>
      <c r="U38" s="204"/>
    </row>
    <row r="39" spans="1:21" ht="12.75">
      <c r="A39" s="64" t="s">
        <v>48</v>
      </c>
      <c r="B39" s="71"/>
      <c r="C39" s="86">
        <f>SUM(C14+C18+C34+C38)</f>
        <v>77.14</v>
      </c>
      <c r="D39" s="86">
        <f aca="true" t="shared" si="4" ref="D39:S39">SUM(D14+D18+D34+D38)</f>
        <v>70.37</v>
      </c>
      <c r="E39" s="86">
        <f t="shared" si="4"/>
        <v>334.37</v>
      </c>
      <c r="F39" s="86">
        <f t="shared" si="4"/>
        <v>2313.88</v>
      </c>
      <c r="G39" s="86">
        <f t="shared" si="4"/>
        <v>911.6500000000001</v>
      </c>
      <c r="H39" s="86">
        <f t="shared" si="4"/>
        <v>890.88</v>
      </c>
      <c r="I39" s="86">
        <f t="shared" si="4"/>
        <v>310.34</v>
      </c>
      <c r="J39" s="86">
        <f t="shared" si="4"/>
        <v>10.414000000000001</v>
      </c>
      <c r="K39" s="86">
        <f t="shared" si="4"/>
        <v>930.7199999999998</v>
      </c>
      <c r="L39" s="86">
        <f t="shared" si="4"/>
        <v>0.0908</v>
      </c>
      <c r="M39" s="86">
        <f t="shared" si="4"/>
        <v>0.00155</v>
      </c>
      <c r="N39" s="86">
        <f t="shared" si="4"/>
        <v>1.433</v>
      </c>
      <c r="O39" s="86">
        <f t="shared" si="4"/>
        <v>1.1680000000000001</v>
      </c>
      <c r="P39" s="86">
        <f t="shared" si="4"/>
        <v>0.9150000000000001</v>
      </c>
      <c r="Q39" s="86">
        <f t="shared" si="4"/>
        <v>717.1800000000001</v>
      </c>
      <c r="R39" s="86">
        <f t="shared" si="4"/>
        <v>12.96</v>
      </c>
      <c r="S39" s="86">
        <f t="shared" si="4"/>
        <v>38.46</v>
      </c>
      <c r="T39" s="71"/>
      <c r="U39" s="71"/>
    </row>
  </sheetData>
  <sheetProtection/>
  <mergeCells count="23">
    <mergeCell ref="T38:U38"/>
    <mergeCell ref="A19:U19"/>
    <mergeCell ref="T22:U23"/>
    <mergeCell ref="T24:U25"/>
    <mergeCell ref="T26:U27"/>
    <mergeCell ref="T34:U34"/>
    <mergeCell ref="T20:U21"/>
    <mergeCell ref="T30:U31"/>
    <mergeCell ref="T37:U37"/>
    <mergeCell ref="A2:U2"/>
    <mergeCell ref="T4:U5"/>
    <mergeCell ref="T6:U7"/>
    <mergeCell ref="T3:U3"/>
    <mergeCell ref="T8:U9"/>
    <mergeCell ref="T10:U11"/>
    <mergeCell ref="T14:U14"/>
    <mergeCell ref="A35:U35"/>
    <mergeCell ref="T36:U36"/>
    <mergeCell ref="T28:U29"/>
    <mergeCell ref="T32:U33"/>
    <mergeCell ref="T12:U13"/>
    <mergeCell ref="T16:U18"/>
    <mergeCell ref="A15:U1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3">
      <selection activeCell="Q48" sqref="Q48"/>
    </sheetView>
  </sheetViews>
  <sheetFormatPr defaultColWidth="9.140625" defaultRowHeight="12.75"/>
  <cols>
    <col min="1" max="1" width="17.140625" style="0" customWidth="1"/>
    <col min="2" max="2" width="8.28125" style="0" customWidth="1"/>
    <col min="3" max="4" width="5.7109375" style="0" customWidth="1"/>
    <col min="5" max="5" width="8.421875" style="0" customWidth="1"/>
    <col min="6" max="6" width="12.28125" style="0" customWidth="1"/>
    <col min="7" max="7" width="7.421875" style="0" customWidth="1"/>
    <col min="8" max="8" width="8.140625" style="0" customWidth="1"/>
    <col min="9" max="9" width="5.57421875" style="0" customWidth="1"/>
    <col min="10" max="10" width="6.7109375" style="0" customWidth="1"/>
    <col min="11" max="11" width="5.57421875" style="0" customWidth="1"/>
    <col min="12" max="12" width="6.8515625" style="0" customWidth="1"/>
    <col min="13" max="13" width="7.57421875" style="0" customWidth="1"/>
    <col min="14" max="14" width="6.7109375" style="0" customWidth="1"/>
    <col min="15" max="15" width="9.7109375" style="0" customWidth="1"/>
    <col min="16" max="16" width="9.57421875" style="0" customWidth="1"/>
    <col min="17" max="17" width="8.8515625" style="0" customWidth="1"/>
    <col min="18" max="18" width="8.7109375" style="0" customWidth="1"/>
    <col min="19" max="19" width="12.00390625" style="0" customWidth="1"/>
    <col min="21" max="21" width="2.7109375" style="0" customWidth="1"/>
  </cols>
  <sheetData>
    <row r="1" spans="1:21" ht="15" customHeight="1">
      <c r="A1" s="62"/>
      <c r="B1" s="62"/>
      <c r="C1" s="62"/>
      <c r="D1" s="62"/>
      <c r="E1" s="63"/>
      <c r="F1" s="74" t="s">
        <v>8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3.5" customHeight="1">
      <c r="A2" s="215" t="s">
        <v>73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7"/>
    </row>
    <row r="3" spans="1:21" ht="19.5" customHeight="1">
      <c r="A3" s="65" t="s">
        <v>43</v>
      </c>
      <c r="B3" s="66" t="s">
        <v>143</v>
      </c>
      <c r="C3" s="73" t="s">
        <v>127</v>
      </c>
      <c r="D3" s="73" t="s">
        <v>126</v>
      </c>
      <c r="E3" s="73" t="s">
        <v>142</v>
      </c>
      <c r="F3" s="73" t="s">
        <v>128</v>
      </c>
      <c r="G3" s="73" t="s">
        <v>129</v>
      </c>
      <c r="H3" s="73" t="s">
        <v>130</v>
      </c>
      <c r="I3" s="73" t="s">
        <v>131</v>
      </c>
      <c r="J3" s="73" t="s">
        <v>133</v>
      </c>
      <c r="K3" s="73" t="s">
        <v>132</v>
      </c>
      <c r="L3" s="73" t="s">
        <v>134</v>
      </c>
      <c r="M3" s="73" t="s">
        <v>135</v>
      </c>
      <c r="N3" s="73" t="s">
        <v>80</v>
      </c>
      <c r="O3" s="73" t="s">
        <v>137</v>
      </c>
      <c r="P3" s="73" t="s">
        <v>138</v>
      </c>
      <c r="Q3" s="73" t="s">
        <v>139</v>
      </c>
      <c r="R3" s="73" t="s">
        <v>140</v>
      </c>
      <c r="S3" s="73" t="s">
        <v>141</v>
      </c>
      <c r="T3" s="233" t="s">
        <v>49</v>
      </c>
      <c r="U3" s="210"/>
    </row>
    <row r="4" spans="1:21" ht="24" customHeight="1">
      <c r="A4" s="68" t="s">
        <v>89</v>
      </c>
      <c r="B4" s="81">
        <v>200</v>
      </c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211">
        <v>93</v>
      </c>
      <c r="U4" s="212"/>
    </row>
    <row r="5" spans="1:21" ht="12.75">
      <c r="A5" s="65"/>
      <c r="B5" s="78"/>
      <c r="C5" s="85">
        <v>12.2</v>
      </c>
      <c r="D5" s="128">
        <v>9.6</v>
      </c>
      <c r="E5" s="85">
        <v>16</v>
      </c>
      <c r="F5" s="85">
        <v>139.6</v>
      </c>
      <c r="G5" s="85">
        <v>86.6</v>
      </c>
      <c r="H5" s="85">
        <v>62.6</v>
      </c>
      <c r="I5" s="85">
        <v>15.3</v>
      </c>
      <c r="J5" s="85">
        <v>0.9</v>
      </c>
      <c r="K5" s="85">
        <v>19.5</v>
      </c>
      <c r="L5" s="85">
        <v>0.01</v>
      </c>
      <c r="M5" s="85"/>
      <c r="N5" s="85">
        <v>0.1</v>
      </c>
      <c r="O5" s="85">
        <v>0.17</v>
      </c>
      <c r="P5" s="85">
        <v>0.2</v>
      </c>
      <c r="Q5" s="85">
        <v>149</v>
      </c>
      <c r="R5" s="85">
        <v>1.2</v>
      </c>
      <c r="S5" s="85">
        <v>1.6</v>
      </c>
      <c r="T5" s="213"/>
      <c r="U5" s="214"/>
    </row>
    <row r="6" spans="1:21" ht="16.5" customHeight="1">
      <c r="A6" s="103" t="s">
        <v>92</v>
      </c>
      <c r="B6" s="70"/>
      <c r="C6" s="128"/>
      <c r="D6" s="128"/>
      <c r="E6" s="128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11">
        <v>686</v>
      </c>
      <c r="U6" s="212"/>
    </row>
    <row r="7" spans="1:21" ht="15" customHeight="1">
      <c r="A7" s="87"/>
      <c r="B7" s="78">
        <v>200</v>
      </c>
      <c r="C7" s="128">
        <v>0.12</v>
      </c>
      <c r="D7" s="128"/>
      <c r="E7" s="85">
        <v>9.03</v>
      </c>
      <c r="F7" s="85">
        <v>36.48</v>
      </c>
      <c r="G7" s="85">
        <v>13.55</v>
      </c>
      <c r="H7" s="85">
        <v>25.88</v>
      </c>
      <c r="I7" s="85">
        <v>10.55</v>
      </c>
      <c r="J7" s="85"/>
      <c r="K7" s="85">
        <v>25.94</v>
      </c>
      <c r="L7" s="85">
        <v>0.02</v>
      </c>
      <c r="M7" s="85"/>
      <c r="N7" s="85">
        <v>0.1</v>
      </c>
      <c r="O7" s="85"/>
      <c r="P7" s="85"/>
      <c r="Q7" s="85"/>
      <c r="R7" s="85"/>
      <c r="S7" s="85">
        <v>5.2</v>
      </c>
      <c r="T7" s="213"/>
      <c r="U7" s="214"/>
    </row>
    <row r="8" spans="1:21" ht="15.75" customHeight="1">
      <c r="A8" s="103" t="s">
        <v>31</v>
      </c>
      <c r="B8" s="70"/>
      <c r="C8" s="89"/>
      <c r="D8" s="89"/>
      <c r="E8" s="89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211" t="s">
        <v>223</v>
      </c>
      <c r="U8" s="212"/>
    </row>
    <row r="9" spans="1:21" ht="12.75">
      <c r="A9" s="104"/>
      <c r="B9" s="78">
        <v>25</v>
      </c>
      <c r="C9" s="89">
        <v>6.5</v>
      </c>
      <c r="D9" s="89">
        <v>15.75</v>
      </c>
      <c r="E9" s="83">
        <v>1.6</v>
      </c>
      <c r="F9" s="83">
        <v>139</v>
      </c>
      <c r="G9" s="83">
        <v>220</v>
      </c>
      <c r="H9" s="83">
        <v>145</v>
      </c>
      <c r="I9" s="83">
        <v>5.4</v>
      </c>
      <c r="J9" s="83">
        <v>0.25</v>
      </c>
      <c r="K9" s="83">
        <v>22</v>
      </c>
      <c r="L9" s="83">
        <v>0.005</v>
      </c>
      <c r="M9" s="83"/>
      <c r="N9" s="83"/>
      <c r="O9" s="83">
        <v>0.01</v>
      </c>
      <c r="P9" s="83">
        <v>0.016</v>
      </c>
      <c r="Q9" s="83">
        <v>92</v>
      </c>
      <c r="R9" s="83">
        <v>0.22</v>
      </c>
      <c r="S9" s="83">
        <v>0.16</v>
      </c>
      <c r="T9" s="213"/>
      <c r="U9" s="214"/>
    </row>
    <row r="10" spans="1:21" ht="15" customHeight="1">
      <c r="A10" s="103" t="s">
        <v>12</v>
      </c>
      <c r="B10" s="70"/>
      <c r="C10" s="128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211" t="s">
        <v>224</v>
      </c>
      <c r="U10" s="218"/>
    </row>
    <row r="11" spans="1:21" ht="12.75">
      <c r="A11" s="104"/>
      <c r="B11" s="78">
        <v>62</v>
      </c>
      <c r="C11" s="128">
        <v>3.9</v>
      </c>
      <c r="D11" s="85">
        <v>0.45</v>
      </c>
      <c r="E11" s="85">
        <v>28.47</v>
      </c>
      <c r="F11" s="85">
        <v>73.5</v>
      </c>
      <c r="G11" s="85">
        <v>64.6</v>
      </c>
      <c r="H11" s="85">
        <v>66.6</v>
      </c>
      <c r="I11" s="85">
        <v>0.51</v>
      </c>
      <c r="J11" s="85">
        <v>1.86</v>
      </c>
      <c r="K11" s="85">
        <v>72.8</v>
      </c>
      <c r="L11" s="85">
        <v>0.002</v>
      </c>
      <c r="M11" s="85"/>
      <c r="N11" s="85"/>
      <c r="O11" s="85">
        <v>0.2</v>
      </c>
      <c r="P11" s="85"/>
      <c r="Q11" s="85"/>
      <c r="R11" s="85"/>
      <c r="S11" s="85">
        <v>0.1</v>
      </c>
      <c r="T11" s="219"/>
      <c r="U11" s="220"/>
    </row>
    <row r="12" spans="1:21" ht="12.75">
      <c r="A12" s="87" t="s">
        <v>13</v>
      </c>
      <c r="B12" s="70"/>
      <c r="C12" s="134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211" t="s">
        <v>224</v>
      </c>
      <c r="U12" s="218"/>
    </row>
    <row r="13" spans="1:21" ht="12.75">
      <c r="A13" s="87"/>
      <c r="B13" s="76">
        <v>33</v>
      </c>
      <c r="C13" s="128">
        <v>1.75</v>
      </c>
      <c r="D13" s="85">
        <v>0.32</v>
      </c>
      <c r="E13" s="85">
        <v>19.04</v>
      </c>
      <c r="F13" s="85">
        <v>65.3</v>
      </c>
      <c r="G13" s="85">
        <v>33.6</v>
      </c>
      <c r="H13" s="85">
        <v>52.8</v>
      </c>
      <c r="I13" s="85">
        <v>14.6</v>
      </c>
      <c r="J13" s="85">
        <v>1.18</v>
      </c>
      <c r="K13" s="85">
        <v>29.9</v>
      </c>
      <c r="L13" s="85">
        <v>0.001</v>
      </c>
      <c r="M13" s="85">
        <v>6E-05</v>
      </c>
      <c r="N13" s="85">
        <v>0.13</v>
      </c>
      <c r="O13" s="85">
        <v>0.16</v>
      </c>
      <c r="P13" s="85">
        <v>0.012</v>
      </c>
      <c r="Q13" s="85"/>
      <c r="R13" s="85"/>
      <c r="S13" s="85">
        <v>0.14</v>
      </c>
      <c r="T13" s="219"/>
      <c r="U13" s="220"/>
    </row>
    <row r="14" spans="1:21" ht="13.5" customHeight="1">
      <c r="A14" s="64" t="s">
        <v>45</v>
      </c>
      <c r="B14" s="75">
        <f>SUM(B4+B7+B9+B11+B13)</f>
        <v>520</v>
      </c>
      <c r="C14" s="71">
        <f>SUM(C5+C7+C9+C11+C13)</f>
        <v>24.47</v>
      </c>
      <c r="D14" s="71">
        <f aca="true" t="shared" si="0" ref="D14:S14">SUM(D5+D7+D9+D11+D13)</f>
        <v>26.12</v>
      </c>
      <c r="E14" s="71">
        <f t="shared" si="0"/>
        <v>74.14</v>
      </c>
      <c r="F14" s="71">
        <f t="shared" si="0"/>
        <v>453.88</v>
      </c>
      <c r="G14" s="71">
        <f t="shared" si="0"/>
        <v>418.35</v>
      </c>
      <c r="H14" s="71">
        <f>SUM(H5+H7+H9+H11+H13)</f>
        <v>352.88000000000005</v>
      </c>
      <c r="I14" s="71">
        <f t="shared" si="0"/>
        <v>46.36</v>
      </c>
      <c r="J14" s="71">
        <f t="shared" si="0"/>
        <v>4.1899999999999995</v>
      </c>
      <c r="K14" s="71">
        <f t="shared" si="0"/>
        <v>170.14000000000001</v>
      </c>
      <c r="L14" s="71">
        <f t="shared" si="0"/>
        <v>0.038</v>
      </c>
      <c r="M14" s="71">
        <f t="shared" si="0"/>
        <v>6E-05</v>
      </c>
      <c r="N14" s="71">
        <f t="shared" si="0"/>
        <v>0.33</v>
      </c>
      <c r="O14" s="71">
        <f t="shared" si="0"/>
        <v>0.54</v>
      </c>
      <c r="P14" s="71">
        <f>SUM(P5+P9+P13)</f>
        <v>0.22800000000000004</v>
      </c>
      <c r="Q14" s="71">
        <f t="shared" si="0"/>
        <v>241</v>
      </c>
      <c r="R14" s="71">
        <f t="shared" si="0"/>
        <v>1.42</v>
      </c>
      <c r="S14" s="71">
        <f t="shared" si="0"/>
        <v>7.2</v>
      </c>
      <c r="T14" s="203"/>
      <c r="U14" s="204"/>
    </row>
    <row r="15" spans="1:21" ht="13.5" customHeight="1">
      <c r="A15" s="252" t="s">
        <v>239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4"/>
    </row>
    <row r="16" spans="1:21" ht="13.5" customHeight="1">
      <c r="A16" s="68" t="s">
        <v>166</v>
      </c>
      <c r="B16" s="150">
        <v>200</v>
      </c>
      <c r="C16" s="136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225" t="s">
        <v>224</v>
      </c>
      <c r="U16" s="226"/>
    </row>
    <row r="17" spans="1:21" ht="13.5" customHeight="1">
      <c r="A17" s="146"/>
      <c r="B17" s="144"/>
      <c r="C17" s="85">
        <v>1.4</v>
      </c>
      <c r="D17" s="85">
        <v>0.2</v>
      </c>
      <c r="E17" s="85">
        <v>13.2</v>
      </c>
      <c r="F17" s="85">
        <v>127.4</v>
      </c>
      <c r="G17" s="85">
        <v>14</v>
      </c>
      <c r="H17" s="85">
        <v>26</v>
      </c>
      <c r="I17" s="85">
        <v>22</v>
      </c>
      <c r="J17" s="85">
        <v>0.5</v>
      </c>
      <c r="K17" s="85">
        <v>35.7</v>
      </c>
      <c r="L17" s="85"/>
      <c r="M17" s="85"/>
      <c r="N17" s="85"/>
      <c r="O17" s="85"/>
      <c r="P17" s="85">
        <v>0.033</v>
      </c>
      <c r="Q17" s="85">
        <v>0.001</v>
      </c>
      <c r="R17" s="85">
        <v>4.4</v>
      </c>
      <c r="S17" s="85">
        <v>18.8</v>
      </c>
      <c r="T17" s="227"/>
      <c r="U17" s="228"/>
    </row>
    <row r="18" spans="1:21" ht="13.5" customHeight="1">
      <c r="A18" s="146" t="s">
        <v>237</v>
      </c>
      <c r="B18" s="145">
        <v>200</v>
      </c>
      <c r="C18" s="136">
        <f>SUM(C17)</f>
        <v>1.4</v>
      </c>
      <c r="D18" s="136">
        <f aca="true" t="shared" si="1" ref="D18:S18">SUM(D17)</f>
        <v>0.2</v>
      </c>
      <c r="E18" s="136">
        <f t="shared" si="1"/>
        <v>13.2</v>
      </c>
      <c r="F18" s="136">
        <f t="shared" si="1"/>
        <v>127.4</v>
      </c>
      <c r="G18" s="136">
        <f t="shared" si="1"/>
        <v>14</v>
      </c>
      <c r="H18" s="136">
        <f t="shared" si="1"/>
        <v>26</v>
      </c>
      <c r="I18" s="136">
        <f t="shared" si="1"/>
        <v>22</v>
      </c>
      <c r="J18" s="136">
        <f t="shared" si="1"/>
        <v>0.5</v>
      </c>
      <c r="K18" s="136">
        <f t="shared" si="1"/>
        <v>35.7</v>
      </c>
      <c r="L18" s="136">
        <f t="shared" si="1"/>
        <v>0</v>
      </c>
      <c r="M18" s="136">
        <f t="shared" si="1"/>
        <v>0</v>
      </c>
      <c r="N18" s="136">
        <f t="shared" si="1"/>
        <v>0</v>
      </c>
      <c r="O18" s="136">
        <f t="shared" si="1"/>
        <v>0</v>
      </c>
      <c r="P18" s="136">
        <f t="shared" si="1"/>
        <v>0.033</v>
      </c>
      <c r="Q18" s="136">
        <f t="shared" si="1"/>
        <v>0.001</v>
      </c>
      <c r="R18" s="136">
        <f t="shared" si="1"/>
        <v>4.4</v>
      </c>
      <c r="S18" s="136">
        <f t="shared" si="1"/>
        <v>18.8</v>
      </c>
      <c r="T18" s="229"/>
      <c r="U18" s="230"/>
    </row>
    <row r="19" spans="1:21" ht="12.75">
      <c r="A19" s="243" t="s">
        <v>125</v>
      </c>
      <c r="B19" s="244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10"/>
    </row>
    <row r="20" spans="1:21" ht="12.75">
      <c r="A20" s="68" t="s">
        <v>194</v>
      </c>
      <c r="B20" s="70">
        <v>100</v>
      </c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234" t="s">
        <v>227</v>
      </c>
      <c r="U20" s="235"/>
    </row>
    <row r="21" spans="1:21" ht="12.75">
      <c r="A21" s="69"/>
      <c r="B21" s="76"/>
      <c r="C21" s="128">
        <v>6.4</v>
      </c>
      <c r="D21" s="85">
        <v>7.6</v>
      </c>
      <c r="E21" s="85">
        <v>9.5</v>
      </c>
      <c r="F21" s="85">
        <v>132</v>
      </c>
      <c r="G21" s="85">
        <v>17.2</v>
      </c>
      <c r="H21" s="85">
        <v>31.4</v>
      </c>
      <c r="I21" s="85">
        <v>10.4</v>
      </c>
      <c r="J21" s="85">
        <v>0.4</v>
      </c>
      <c r="K21" s="85">
        <v>135.6</v>
      </c>
      <c r="L21" s="85">
        <v>0.002</v>
      </c>
      <c r="M21" s="85"/>
      <c r="N21" s="85">
        <v>0.7</v>
      </c>
      <c r="O21" s="85"/>
      <c r="P21" s="85">
        <v>0.04</v>
      </c>
      <c r="Q21" s="85">
        <v>46</v>
      </c>
      <c r="R21" s="85"/>
      <c r="S21" s="85">
        <v>11.6</v>
      </c>
      <c r="T21" s="236"/>
      <c r="U21" s="237"/>
    </row>
    <row r="22" spans="1:21" ht="15.75" customHeight="1">
      <c r="A22" s="65" t="s">
        <v>195</v>
      </c>
      <c r="B22" s="78">
        <v>250</v>
      </c>
      <c r="C22" s="83"/>
      <c r="D22" s="128"/>
      <c r="E22" s="128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211">
        <v>124</v>
      </c>
      <c r="U22" s="212"/>
    </row>
    <row r="23" spans="1:21" ht="15.75" customHeight="1">
      <c r="A23" s="69"/>
      <c r="B23" s="69"/>
      <c r="C23" s="84">
        <v>2.86</v>
      </c>
      <c r="D23" s="88">
        <v>3.3</v>
      </c>
      <c r="E23" s="84">
        <v>5.5</v>
      </c>
      <c r="F23" s="84">
        <v>131.2</v>
      </c>
      <c r="G23" s="85">
        <v>45</v>
      </c>
      <c r="H23" s="85">
        <v>38.25</v>
      </c>
      <c r="I23" s="85">
        <v>2</v>
      </c>
      <c r="J23" s="85"/>
      <c r="K23" s="85">
        <v>18.25</v>
      </c>
      <c r="L23" s="85"/>
      <c r="M23" s="85"/>
      <c r="N23" s="85">
        <v>0.09</v>
      </c>
      <c r="O23" s="85">
        <v>0.02</v>
      </c>
      <c r="P23" s="85">
        <v>0.1</v>
      </c>
      <c r="Q23" s="85">
        <v>15.8</v>
      </c>
      <c r="R23" s="85">
        <v>2.62</v>
      </c>
      <c r="S23" s="85">
        <v>10.05</v>
      </c>
      <c r="T23" s="213"/>
      <c r="U23" s="214"/>
    </row>
    <row r="24" spans="1:21" ht="24.75" customHeight="1">
      <c r="A24" s="68" t="s">
        <v>190</v>
      </c>
      <c r="B24" s="70">
        <v>100</v>
      </c>
      <c r="C24" s="83"/>
      <c r="D24" s="128"/>
      <c r="E24" s="128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211">
        <v>437</v>
      </c>
      <c r="U24" s="212"/>
    </row>
    <row r="25" spans="1:21" ht="12.75">
      <c r="A25" s="69"/>
      <c r="B25" s="69"/>
      <c r="C25" s="84">
        <v>8.9</v>
      </c>
      <c r="D25" s="88">
        <v>11.43</v>
      </c>
      <c r="E25" s="84">
        <v>4</v>
      </c>
      <c r="F25" s="84">
        <v>272</v>
      </c>
      <c r="G25" s="85">
        <v>58.9</v>
      </c>
      <c r="H25" s="85">
        <v>98.6</v>
      </c>
      <c r="I25" s="85">
        <v>24</v>
      </c>
      <c r="J25" s="85">
        <v>0.2</v>
      </c>
      <c r="K25" s="85"/>
      <c r="L25" s="85">
        <v>0.041</v>
      </c>
      <c r="M25" s="85"/>
      <c r="N25" s="85">
        <v>0.03</v>
      </c>
      <c r="O25" s="85"/>
      <c r="P25" s="85"/>
      <c r="Q25" s="85">
        <v>68</v>
      </c>
      <c r="R25" s="85"/>
      <c r="S25" s="85"/>
      <c r="T25" s="213"/>
      <c r="U25" s="214"/>
    </row>
    <row r="26" spans="1:21" ht="16.5" customHeight="1">
      <c r="A26" s="68" t="s">
        <v>154</v>
      </c>
      <c r="B26" s="70">
        <v>150</v>
      </c>
      <c r="C26" s="85"/>
      <c r="D26" s="128"/>
      <c r="E26" s="128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211">
        <v>186</v>
      </c>
      <c r="U26" s="212"/>
    </row>
    <row r="27" spans="1:21" ht="12.75">
      <c r="A27" s="69"/>
      <c r="B27" s="77"/>
      <c r="C27" s="84">
        <v>2.85</v>
      </c>
      <c r="D27" s="88">
        <v>0.6</v>
      </c>
      <c r="E27" s="84">
        <v>9.3</v>
      </c>
      <c r="F27" s="84">
        <v>96</v>
      </c>
      <c r="G27" s="85">
        <v>21.8</v>
      </c>
      <c r="H27" s="126">
        <v>96</v>
      </c>
      <c r="I27" s="126">
        <v>64</v>
      </c>
      <c r="J27" s="126">
        <v>0.01</v>
      </c>
      <c r="K27" s="126">
        <v>61.6</v>
      </c>
      <c r="L27" s="126">
        <v>0.02</v>
      </c>
      <c r="M27" s="126"/>
      <c r="N27" s="126">
        <v>0.34</v>
      </c>
      <c r="O27" s="126"/>
      <c r="P27" s="126">
        <v>0.04</v>
      </c>
      <c r="Q27" s="126"/>
      <c r="R27" s="126"/>
      <c r="S27" s="85">
        <v>4.4</v>
      </c>
      <c r="T27" s="213"/>
      <c r="U27" s="214"/>
    </row>
    <row r="28" spans="1:21" ht="12.75">
      <c r="A28" s="68" t="s">
        <v>97</v>
      </c>
      <c r="B28" s="70">
        <v>200</v>
      </c>
      <c r="C28" s="85"/>
      <c r="D28" s="128"/>
      <c r="E28" s="128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211">
        <v>643</v>
      </c>
      <c r="U28" s="212"/>
    </row>
    <row r="29" spans="1:21" ht="12.75">
      <c r="A29" s="69"/>
      <c r="B29" s="76"/>
      <c r="C29" s="84">
        <v>0.8</v>
      </c>
      <c r="D29" s="84"/>
      <c r="E29" s="84">
        <v>12.5</v>
      </c>
      <c r="F29" s="84">
        <v>108</v>
      </c>
      <c r="G29" s="85">
        <v>16</v>
      </c>
      <c r="H29" s="85">
        <v>13</v>
      </c>
      <c r="I29" s="85">
        <v>8</v>
      </c>
      <c r="J29" s="85">
        <v>0.3</v>
      </c>
      <c r="K29" s="85">
        <v>265</v>
      </c>
      <c r="L29" s="85"/>
      <c r="M29" s="85"/>
      <c r="N29" s="85"/>
      <c r="O29" s="85"/>
      <c r="P29" s="85"/>
      <c r="Q29" s="85"/>
      <c r="R29" s="85"/>
      <c r="S29" s="85"/>
      <c r="T29" s="213"/>
      <c r="U29" s="214"/>
    </row>
    <row r="30" spans="1:21" ht="12.75">
      <c r="A30" s="65" t="s">
        <v>12</v>
      </c>
      <c r="B30" s="78">
        <v>62</v>
      </c>
      <c r="C30" s="84"/>
      <c r="D30" s="84"/>
      <c r="E30" s="84"/>
      <c r="F30" s="84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211" t="s">
        <v>224</v>
      </c>
      <c r="U30" s="218"/>
    </row>
    <row r="31" spans="1:21" ht="12.75">
      <c r="A31" s="65"/>
      <c r="B31" s="78"/>
      <c r="C31" s="85">
        <v>3.9</v>
      </c>
      <c r="D31" s="85">
        <v>0.45</v>
      </c>
      <c r="E31" s="85">
        <v>28.47</v>
      </c>
      <c r="F31" s="85">
        <v>73.5</v>
      </c>
      <c r="G31" s="85">
        <v>64.6</v>
      </c>
      <c r="H31" s="85">
        <v>66.6</v>
      </c>
      <c r="I31" s="85">
        <v>0.51</v>
      </c>
      <c r="J31" s="85">
        <v>1.86</v>
      </c>
      <c r="K31" s="85">
        <v>72.8</v>
      </c>
      <c r="L31" s="85">
        <v>0.002</v>
      </c>
      <c r="M31" s="85"/>
      <c r="N31" s="85"/>
      <c r="O31" s="85">
        <v>0.2</v>
      </c>
      <c r="P31" s="85"/>
      <c r="Q31" s="85"/>
      <c r="R31" s="85"/>
      <c r="S31" s="85">
        <v>0.1</v>
      </c>
      <c r="T31" s="219"/>
      <c r="U31" s="220"/>
    </row>
    <row r="32" spans="1:21" ht="12.75">
      <c r="A32" s="68" t="s">
        <v>13</v>
      </c>
      <c r="B32" s="70">
        <v>33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211" t="s">
        <v>224</v>
      </c>
      <c r="U32" s="218"/>
    </row>
    <row r="33" spans="1:21" ht="12.75">
      <c r="A33" s="69"/>
      <c r="B33" s="69"/>
      <c r="C33" s="85">
        <v>1.75</v>
      </c>
      <c r="D33" s="85">
        <v>0.32</v>
      </c>
      <c r="E33" s="85">
        <v>19.04</v>
      </c>
      <c r="F33" s="85">
        <v>65.3</v>
      </c>
      <c r="G33" s="85">
        <v>33.6</v>
      </c>
      <c r="H33" s="85">
        <v>52.8</v>
      </c>
      <c r="I33" s="85">
        <v>14.6</v>
      </c>
      <c r="J33" s="85">
        <v>1.18</v>
      </c>
      <c r="K33" s="85">
        <v>29.9</v>
      </c>
      <c r="L33" s="85">
        <v>0.001</v>
      </c>
      <c r="M33" s="85">
        <v>6E-05</v>
      </c>
      <c r="N33" s="85">
        <v>0.13</v>
      </c>
      <c r="O33" s="85">
        <v>0.16</v>
      </c>
      <c r="P33" s="85">
        <v>0.012</v>
      </c>
      <c r="Q33" s="85"/>
      <c r="R33" s="85"/>
      <c r="S33" s="85">
        <v>0.14</v>
      </c>
      <c r="T33" s="219"/>
      <c r="U33" s="220"/>
    </row>
    <row r="34" spans="1:21" ht="12.75">
      <c r="A34" s="64" t="s">
        <v>66</v>
      </c>
      <c r="B34" s="121">
        <f>SUM(B20+B22+B24+B26+B28+B30+B32)</f>
        <v>895</v>
      </c>
      <c r="C34" s="71">
        <f>SUM(C21+C23+C25+C27+C29+C31+C33)</f>
        <v>27.46</v>
      </c>
      <c r="D34" s="71">
        <f aca="true" t="shared" si="2" ref="D34:S34">SUM(D21+D23+D25+D27+D29+D31+D33)</f>
        <v>23.7</v>
      </c>
      <c r="E34" s="71">
        <f t="shared" si="2"/>
        <v>88.31</v>
      </c>
      <c r="F34" s="71">
        <f t="shared" si="2"/>
        <v>878</v>
      </c>
      <c r="G34" s="71">
        <f t="shared" si="2"/>
        <v>257.1</v>
      </c>
      <c r="H34" s="131">
        <f>SUM(H21+H23+H25+H27+H29+H31+H33)</f>
        <v>396.65000000000003</v>
      </c>
      <c r="I34" s="71">
        <f t="shared" si="2"/>
        <v>123.51</v>
      </c>
      <c r="J34" s="71">
        <f t="shared" si="2"/>
        <v>3.95</v>
      </c>
      <c r="K34" s="71">
        <f t="shared" si="2"/>
        <v>583.15</v>
      </c>
      <c r="L34" s="71">
        <f t="shared" si="2"/>
        <v>0.066</v>
      </c>
      <c r="M34" s="71">
        <f t="shared" si="2"/>
        <v>6E-05</v>
      </c>
      <c r="N34" s="71">
        <f t="shared" si="2"/>
        <v>1.29</v>
      </c>
      <c r="O34" s="71">
        <f t="shared" si="2"/>
        <v>0.38</v>
      </c>
      <c r="P34" s="131">
        <f>SUM(P21+P23+P27+P29+P33)</f>
        <v>0.19200000000000003</v>
      </c>
      <c r="Q34" s="71">
        <f t="shared" si="2"/>
        <v>129.8</v>
      </c>
      <c r="R34" s="71">
        <f t="shared" si="2"/>
        <v>2.62</v>
      </c>
      <c r="S34" s="71">
        <f t="shared" si="2"/>
        <v>26.29</v>
      </c>
      <c r="T34" s="203"/>
      <c r="U34" s="204"/>
    </row>
    <row r="35" spans="1:21" ht="12.75">
      <c r="A35" s="215" t="s">
        <v>46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10"/>
    </row>
    <row r="36" spans="1:21" ht="12.75">
      <c r="A36" s="65" t="s">
        <v>96</v>
      </c>
      <c r="B36" s="78">
        <v>100</v>
      </c>
      <c r="C36" s="85">
        <v>0.8</v>
      </c>
      <c r="D36" s="128"/>
      <c r="E36" s="85">
        <v>22.4</v>
      </c>
      <c r="F36" s="85">
        <v>79</v>
      </c>
      <c r="G36" s="85">
        <v>19</v>
      </c>
      <c r="H36" s="85">
        <v>16</v>
      </c>
      <c r="I36" s="85">
        <v>12</v>
      </c>
      <c r="J36" s="85">
        <v>1.2</v>
      </c>
      <c r="K36" s="85">
        <v>55</v>
      </c>
      <c r="L36" s="85">
        <v>0.0009</v>
      </c>
      <c r="M36" s="85">
        <v>0.03</v>
      </c>
      <c r="N36" s="85">
        <v>0.5</v>
      </c>
      <c r="O36" s="85"/>
      <c r="P36" s="85">
        <v>0.09</v>
      </c>
      <c r="Q36" s="85">
        <v>2</v>
      </c>
      <c r="R36" s="85"/>
      <c r="S36" s="85">
        <v>12</v>
      </c>
      <c r="T36" s="257" t="s">
        <v>224</v>
      </c>
      <c r="U36" s="258"/>
    </row>
    <row r="37" spans="1:21" ht="13.5" customHeight="1">
      <c r="A37" s="68" t="s">
        <v>247</v>
      </c>
      <c r="B37" s="70">
        <v>200</v>
      </c>
      <c r="C37" s="90">
        <v>5.8</v>
      </c>
      <c r="D37" s="90">
        <v>5</v>
      </c>
      <c r="E37" s="90">
        <v>12.4</v>
      </c>
      <c r="F37" s="90">
        <v>162</v>
      </c>
      <c r="G37" s="85">
        <v>218</v>
      </c>
      <c r="H37" s="85">
        <v>182</v>
      </c>
      <c r="I37" s="85">
        <v>38</v>
      </c>
      <c r="J37" s="85">
        <v>0.2</v>
      </c>
      <c r="K37" s="85"/>
      <c r="L37" s="85">
        <v>0.018</v>
      </c>
      <c r="M37" s="85">
        <v>4E-05</v>
      </c>
      <c r="N37" s="85">
        <v>0.004</v>
      </c>
      <c r="O37" s="85"/>
      <c r="P37" s="85">
        <v>0.3</v>
      </c>
      <c r="Q37" s="85">
        <v>44</v>
      </c>
      <c r="R37" s="85">
        <v>0.1</v>
      </c>
      <c r="S37" s="85">
        <v>1.2</v>
      </c>
      <c r="T37" s="205" t="s">
        <v>224</v>
      </c>
      <c r="U37" s="206"/>
    </row>
    <row r="38" spans="1:21" ht="12.75">
      <c r="A38" s="64" t="s">
        <v>47</v>
      </c>
      <c r="B38" s="121">
        <v>300</v>
      </c>
      <c r="C38" s="71">
        <f>SUM(C36+C37)</f>
        <v>6.6</v>
      </c>
      <c r="D38" s="71">
        <f aca="true" t="shared" si="3" ref="D38:S38">SUM(D36+D37)</f>
        <v>5</v>
      </c>
      <c r="E38" s="71">
        <f t="shared" si="3"/>
        <v>34.8</v>
      </c>
      <c r="F38" s="71">
        <f t="shared" si="3"/>
        <v>241</v>
      </c>
      <c r="G38" s="71">
        <f t="shared" si="3"/>
        <v>237</v>
      </c>
      <c r="H38" s="71">
        <f>SUM(H36+H37)</f>
        <v>198</v>
      </c>
      <c r="I38" s="71">
        <f t="shared" si="3"/>
        <v>50</v>
      </c>
      <c r="J38" s="71">
        <f t="shared" si="3"/>
        <v>1.4</v>
      </c>
      <c r="K38" s="71">
        <f t="shared" si="3"/>
        <v>55</v>
      </c>
      <c r="L38" s="71">
        <f t="shared" si="3"/>
        <v>0.0189</v>
      </c>
      <c r="M38" s="71">
        <f t="shared" si="3"/>
        <v>0.030039999999999997</v>
      </c>
      <c r="N38" s="71">
        <f t="shared" si="3"/>
        <v>0.504</v>
      </c>
      <c r="O38" s="71">
        <f t="shared" si="3"/>
        <v>0</v>
      </c>
      <c r="P38" s="71">
        <f>SUM(P36+P37)</f>
        <v>0.39</v>
      </c>
      <c r="Q38" s="71">
        <f t="shared" si="3"/>
        <v>46</v>
      </c>
      <c r="R38" s="71">
        <f t="shared" si="3"/>
        <v>0.1</v>
      </c>
      <c r="S38" s="71">
        <f t="shared" si="3"/>
        <v>13.2</v>
      </c>
      <c r="T38" s="203"/>
      <c r="U38" s="204"/>
    </row>
    <row r="39" spans="1:21" ht="12.75">
      <c r="A39" s="64" t="s">
        <v>48</v>
      </c>
      <c r="B39" s="71"/>
      <c r="C39" s="71">
        <f>SUM(C14+C18+C34+C38)</f>
        <v>59.93</v>
      </c>
      <c r="D39" s="71">
        <f aca="true" t="shared" si="4" ref="D39:S39">SUM(D14+D18+D34+D38)</f>
        <v>55.019999999999996</v>
      </c>
      <c r="E39" s="71">
        <f t="shared" si="4"/>
        <v>210.45</v>
      </c>
      <c r="F39" s="71">
        <f t="shared" si="4"/>
        <v>1700.28</v>
      </c>
      <c r="G39" s="71">
        <f t="shared" si="4"/>
        <v>926.45</v>
      </c>
      <c r="H39" s="131">
        <f>SUM(H14+H18+H34+H38)</f>
        <v>973.5300000000001</v>
      </c>
      <c r="I39" s="71">
        <f t="shared" si="4"/>
        <v>241.87</v>
      </c>
      <c r="J39" s="71">
        <f t="shared" si="4"/>
        <v>10.040000000000001</v>
      </c>
      <c r="K39" s="71">
        <f t="shared" si="4"/>
        <v>843.99</v>
      </c>
      <c r="L39" s="71">
        <f t="shared" si="4"/>
        <v>0.12290000000000001</v>
      </c>
      <c r="M39" s="71">
        <f t="shared" si="4"/>
        <v>0.030159999999999996</v>
      </c>
      <c r="N39" s="71">
        <f t="shared" si="4"/>
        <v>2.124</v>
      </c>
      <c r="O39" s="71">
        <f t="shared" si="4"/>
        <v>0.92</v>
      </c>
      <c r="P39" s="71">
        <f t="shared" si="4"/>
        <v>0.8430000000000001</v>
      </c>
      <c r="Q39" s="71">
        <f t="shared" si="4"/>
        <v>416.80100000000004</v>
      </c>
      <c r="R39" s="71">
        <f t="shared" si="4"/>
        <v>8.540000000000001</v>
      </c>
      <c r="S39" s="71">
        <f t="shared" si="4"/>
        <v>65.49</v>
      </c>
      <c r="T39" s="71"/>
      <c r="U39" s="71"/>
    </row>
  </sheetData>
  <sheetProtection/>
  <mergeCells count="23">
    <mergeCell ref="T37:U37"/>
    <mergeCell ref="T30:U31"/>
    <mergeCell ref="T36:U36"/>
    <mergeCell ref="A19:U19"/>
    <mergeCell ref="T22:U23"/>
    <mergeCell ref="T20:U21"/>
    <mergeCell ref="T34:U34"/>
    <mergeCell ref="T14:U14"/>
    <mergeCell ref="T10:U11"/>
    <mergeCell ref="T12:U13"/>
    <mergeCell ref="T16:U18"/>
    <mergeCell ref="A15:U15"/>
    <mergeCell ref="A35:U35"/>
    <mergeCell ref="T38:U38"/>
    <mergeCell ref="T24:U25"/>
    <mergeCell ref="T26:U27"/>
    <mergeCell ref="T28:U29"/>
    <mergeCell ref="T32:U33"/>
    <mergeCell ref="A2:U2"/>
    <mergeCell ref="T4:U5"/>
    <mergeCell ref="T6:U7"/>
    <mergeCell ref="T3:U3"/>
    <mergeCell ref="T8:U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3">
      <selection activeCell="J51" sqref="J51"/>
    </sheetView>
  </sheetViews>
  <sheetFormatPr defaultColWidth="9.140625" defaultRowHeight="12.75"/>
  <cols>
    <col min="1" max="1" width="17.140625" style="0" customWidth="1"/>
    <col min="2" max="2" width="7.421875" style="0" customWidth="1"/>
    <col min="3" max="3" width="5.8515625" style="0" customWidth="1"/>
    <col min="4" max="4" width="6.00390625" style="0" customWidth="1"/>
    <col min="5" max="5" width="8.421875" style="0" customWidth="1"/>
    <col min="6" max="6" width="12.00390625" style="0" customWidth="1"/>
    <col min="7" max="7" width="7.421875" style="0" customWidth="1"/>
    <col min="8" max="8" width="8.140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6.7109375" style="0" customWidth="1"/>
    <col min="13" max="13" width="7.00390625" style="0" customWidth="1"/>
    <col min="14" max="14" width="6.421875" style="0" customWidth="1"/>
    <col min="15" max="16" width="9.8515625" style="0" customWidth="1"/>
    <col min="17" max="17" width="9.00390625" style="0" customWidth="1"/>
    <col min="18" max="18" width="8.8515625" style="0" customWidth="1"/>
    <col min="19" max="19" width="11.7109375" style="0" customWidth="1"/>
    <col min="21" max="21" width="2.421875" style="0" customWidth="1"/>
  </cols>
  <sheetData>
    <row r="1" spans="1:21" ht="15" customHeight="1">
      <c r="A1" s="62"/>
      <c r="B1" s="62"/>
      <c r="C1" s="62"/>
      <c r="D1" s="62"/>
      <c r="E1" s="63"/>
      <c r="F1" s="74" t="s">
        <v>9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3.5" customHeight="1">
      <c r="A2" s="215" t="s">
        <v>73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7"/>
    </row>
    <row r="3" spans="1:21" ht="22.5" customHeight="1">
      <c r="A3" s="65" t="s">
        <v>43</v>
      </c>
      <c r="B3" s="66" t="s">
        <v>143</v>
      </c>
      <c r="C3" s="73" t="s">
        <v>127</v>
      </c>
      <c r="D3" s="73" t="s">
        <v>126</v>
      </c>
      <c r="E3" s="73" t="s">
        <v>142</v>
      </c>
      <c r="F3" s="73" t="s">
        <v>128</v>
      </c>
      <c r="G3" s="73" t="s">
        <v>129</v>
      </c>
      <c r="H3" s="73" t="s">
        <v>130</v>
      </c>
      <c r="I3" s="73" t="s">
        <v>131</v>
      </c>
      <c r="J3" s="73" t="s">
        <v>133</v>
      </c>
      <c r="K3" s="73" t="s">
        <v>132</v>
      </c>
      <c r="L3" s="73" t="s">
        <v>134</v>
      </c>
      <c r="M3" s="73" t="s">
        <v>135</v>
      </c>
      <c r="N3" s="73" t="s">
        <v>80</v>
      </c>
      <c r="O3" s="73" t="s">
        <v>137</v>
      </c>
      <c r="P3" s="73" t="s">
        <v>138</v>
      </c>
      <c r="Q3" s="73" t="s">
        <v>139</v>
      </c>
      <c r="R3" s="73" t="s">
        <v>140</v>
      </c>
      <c r="S3" s="73" t="s">
        <v>141</v>
      </c>
      <c r="T3" s="233" t="s">
        <v>49</v>
      </c>
      <c r="U3" s="210"/>
    </row>
    <row r="4" spans="1:21" ht="24.75" customHeight="1">
      <c r="A4" s="68" t="s">
        <v>160</v>
      </c>
      <c r="B4" s="70">
        <v>200</v>
      </c>
      <c r="C4" s="66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211">
        <v>91</v>
      </c>
      <c r="U4" s="212"/>
    </row>
    <row r="5" spans="1:21" ht="12.75">
      <c r="A5" s="65"/>
      <c r="B5" s="78"/>
      <c r="C5" s="85">
        <v>8.1</v>
      </c>
      <c r="D5" s="128">
        <v>5.2</v>
      </c>
      <c r="E5" s="85">
        <v>15.4</v>
      </c>
      <c r="F5" s="85">
        <v>163.3</v>
      </c>
      <c r="G5" s="85">
        <v>114</v>
      </c>
      <c r="H5" s="85">
        <v>98</v>
      </c>
      <c r="I5" s="85">
        <v>74</v>
      </c>
      <c r="J5" s="85">
        <v>0.3</v>
      </c>
      <c r="K5" s="85">
        <v>37.1</v>
      </c>
      <c r="L5" s="85">
        <v>0.01</v>
      </c>
      <c r="M5" s="85">
        <v>0.0001</v>
      </c>
      <c r="N5" s="85">
        <v>0.16</v>
      </c>
      <c r="O5" s="85">
        <v>0.14</v>
      </c>
      <c r="P5" s="85">
        <v>0.2</v>
      </c>
      <c r="Q5" s="85">
        <v>129.3</v>
      </c>
      <c r="R5" s="85">
        <v>1.2</v>
      </c>
      <c r="S5" s="85">
        <v>1</v>
      </c>
      <c r="T5" s="213"/>
      <c r="U5" s="214"/>
    </row>
    <row r="6" spans="1:21" ht="15.75" customHeight="1">
      <c r="A6" s="103" t="s">
        <v>39</v>
      </c>
      <c r="B6" s="70">
        <v>200</v>
      </c>
      <c r="C6" s="128"/>
      <c r="D6" s="128"/>
      <c r="E6" s="128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11">
        <v>692</v>
      </c>
      <c r="U6" s="212"/>
    </row>
    <row r="7" spans="1:21" ht="15" customHeight="1">
      <c r="A7" s="87"/>
      <c r="B7" s="78"/>
      <c r="C7" s="128">
        <v>2.5</v>
      </c>
      <c r="D7" s="128">
        <v>3.6</v>
      </c>
      <c r="E7" s="85">
        <v>14.7</v>
      </c>
      <c r="F7" s="85">
        <v>142</v>
      </c>
      <c r="G7" s="85">
        <v>128.8</v>
      </c>
      <c r="H7" s="85">
        <v>68.88</v>
      </c>
      <c r="I7" s="85">
        <v>24.4</v>
      </c>
      <c r="J7" s="85">
        <v>1</v>
      </c>
      <c r="K7" s="85">
        <v>39.22</v>
      </c>
      <c r="L7" s="85">
        <v>0.022</v>
      </c>
      <c r="M7" s="85">
        <v>0.0005</v>
      </c>
      <c r="N7" s="85">
        <v>0.33</v>
      </c>
      <c r="O7" s="85">
        <v>0.3</v>
      </c>
      <c r="P7" s="85">
        <v>0.22</v>
      </c>
      <c r="Q7" s="85">
        <v>138.8</v>
      </c>
      <c r="R7" s="85">
        <v>1.66</v>
      </c>
      <c r="S7" s="85">
        <v>1</v>
      </c>
      <c r="T7" s="213"/>
      <c r="U7" s="214"/>
    </row>
    <row r="8" spans="1:21" ht="15.75" customHeight="1">
      <c r="A8" s="103" t="s">
        <v>149</v>
      </c>
      <c r="B8" s="70"/>
      <c r="C8" s="89"/>
      <c r="D8" s="89"/>
      <c r="E8" s="89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211" t="s">
        <v>223</v>
      </c>
      <c r="U8" s="218"/>
    </row>
    <row r="9" spans="1:21" ht="12.75">
      <c r="A9" s="104" t="s">
        <v>52</v>
      </c>
      <c r="B9" s="78">
        <v>10</v>
      </c>
      <c r="C9" s="128">
        <v>0.08</v>
      </c>
      <c r="D9" s="128">
        <v>27.24</v>
      </c>
      <c r="E9" s="85">
        <v>0.16</v>
      </c>
      <c r="F9" s="85">
        <v>116.1</v>
      </c>
      <c r="G9" s="85">
        <v>0.12</v>
      </c>
      <c r="H9" s="85">
        <v>1.7</v>
      </c>
      <c r="I9" s="85">
        <v>0.04</v>
      </c>
      <c r="J9" s="85">
        <v>0.02</v>
      </c>
      <c r="K9" s="85">
        <v>1.5</v>
      </c>
      <c r="L9" s="85">
        <v>0.0006</v>
      </c>
      <c r="M9" s="85"/>
      <c r="N9" s="85"/>
      <c r="O9" s="85">
        <v>0.038</v>
      </c>
      <c r="P9" s="85">
        <v>0.01</v>
      </c>
      <c r="Q9" s="85">
        <v>98.3</v>
      </c>
      <c r="R9" s="85">
        <v>0.15</v>
      </c>
      <c r="S9" s="85"/>
      <c r="T9" s="219"/>
      <c r="U9" s="220"/>
    </row>
    <row r="10" spans="1:21" ht="15" customHeight="1">
      <c r="A10" s="103" t="s">
        <v>12</v>
      </c>
      <c r="B10" s="70"/>
      <c r="C10" s="128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211" t="s">
        <v>224</v>
      </c>
      <c r="U10" s="218"/>
    </row>
    <row r="11" spans="1:21" ht="12.75">
      <c r="A11" s="104"/>
      <c r="B11" s="78">
        <v>62</v>
      </c>
      <c r="C11" s="128">
        <v>3.9</v>
      </c>
      <c r="D11" s="85">
        <v>0.45</v>
      </c>
      <c r="E11" s="85">
        <v>28.47</v>
      </c>
      <c r="F11" s="85">
        <v>73.5</v>
      </c>
      <c r="G11" s="85">
        <v>64.6</v>
      </c>
      <c r="H11" s="85">
        <v>66.6</v>
      </c>
      <c r="I11" s="85">
        <v>0.51</v>
      </c>
      <c r="J11" s="85">
        <v>1.86</v>
      </c>
      <c r="K11" s="85">
        <v>72.8</v>
      </c>
      <c r="L11" s="85">
        <v>0.002</v>
      </c>
      <c r="M11" s="85"/>
      <c r="N11" s="85"/>
      <c r="O11" s="85">
        <v>0.2</v>
      </c>
      <c r="P11" s="85"/>
      <c r="Q11" s="85"/>
      <c r="R11" s="85"/>
      <c r="S11" s="85">
        <v>0.1</v>
      </c>
      <c r="T11" s="219"/>
      <c r="U11" s="220"/>
    </row>
    <row r="12" spans="1:21" ht="12.75">
      <c r="A12" s="87" t="s">
        <v>13</v>
      </c>
      <c r="B12" s="70"/>
      <c r="C12" s="134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211" t="s">
        <v>224</v>
      </c>
      <c r="U12" s="218"/>
    </row>
    <row r="13" spans="1:21" ht="15" customHeight="1">
      <c r="A13" s="87"/>
      <c r="B13" s="76">
        <v>33</v>
      </c>
      <c r="C13" s="128">
        <v>1.75</v>
      </c>
      <c r="D13" s="85">
        <v>0.32</v>
      </c>
      <c r="E13" s="85">
        <v>19.04</v>
      </c>
      <c r="F13" s="85">
        <v>65.3</v>
      </c>
      <c r="G13" s="85">
        <v>33.6</v>
      </c>
      <c r="H13" s="85">
        <v>52.8</v>
      </c>
      <c r="I13" s="85">
        <v>14.6</v>
      </c>
      <c r="J13" s="85">
        <v>1.18</v>
      </c>
      <c r="K13" s="85">
        <v>29.9</v>
      </c>
      <c r="L13" s="85">
        <v>0.001</v>
      </c>
      <c r="M13" s="85">
        <v>6E-05</v>
      </c>
      <c r="N13" s="85">
        <v>0.13</v>
      </c>
      <c r="O13" s="85">
        <v>0.16</v>
      </c>
      <c r="P13" s="85">
        <v>0.012</v>
      </c>
      <c r="Q13" s="85"/>
      <c r="R13" s="85"/>
      <c r="S13" s="85">
        <v>0.14</v>
      </c>
      <c r="T13" s="219"/>
      <c r="U13" s="220"/>
    </row>
    <row r="14" spans="1:21" ht="31.5" customHeight="1">
      <c r="A14" s="64" t="s">
        <v>45</v>
      </c>
      <c r="B14" s="75">
        <f>SUM(B4+B6+B9+B11+B13)</f>
        <v>505</v>
      </c>
      <c r="C14" s="71">
        <f>SUM(C5+C7+C9+C11+C13)</f>
        <v>16.33</v>
      </c>
      <c r="D14" s="71">
        <f aca="true" t="shared" si="0" ref="D14:S14">SUM(D5+D7+D9+D11+D13)</f>
        <v>36.81</v>
      </c>
      <c r="E14" s="71">
        <f t="shared" si="0"/>
        <v>77.77000000000001</v>
      </c>
      <c r="F14" s="71">
        <f t="shared" si="0"/>
        <v>560.1999999999999</v>
      </c>
      <c r="G14" s="71">
        <f t="shared" si="0"/>
        <v>341.12</v>
      </c>
      <c r="H14" s="71">
        <f t="shared" si="0"/>
        <v>287.97999999999996</v>
      </c>
      <c r="I14" s="71">
        <f t="shared" si="0"/>
        <v>113.55000000000001</v>
      </c>
      <c r="J14" s="71">
        <f t="shared" si="0"/>
        <v>4.36</v>
      </c>
      <c r="K14" s="71">
        <f t="shared" si="0"/>
        <v>180.52</v>
      </c>
      <c r="L14" s="71">
        <f t="shared" si="0"/>
        <v>0.03560000000000001</v>
      </c>
      <c r="M14" s="71">
        <f t="shared" si="0"/>
        <v>0.0006600000000000001</v>
      </c>
      <c r="N14" s="71">
        <f t="shared" si="0"/>
        <v>0.62</v>
      </c>
      <c r="O14" s="71">
        <f t="shared" si="0"/>
        <v>0.838</v>
      </c>
      <c r="P14" s="71">
        <f t="shared" si="0"/>
        <v>0.44200000000000006</v>
      </c>
      <c r="Q14" s="71">
        <f t="shared" si="0"/>
        <v>366.40000000000003</v>
      </c>
      <c r="R14" s="71">
        <f t="shared" si="0"/>
        <v>3.01</v>
      </c>
      <c r="S14" s="71">
        <f t="shared" si="0"/>
        <v>2.24</v>
      </c>
      <c r="T14" s="203"/>
      <c r="U14" s="204"/>
    </row>
    <row r="15" spans="1:21" ht="15" customHeight="1">
      <c r="A15" s="252" t="s">
        <v>241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4"/>
    </row>
    <row r="16" spans="1:21" ht="14.25" customHeight="1">
      <c r="A16" s="68" t="s">
        <v>198</v>
      </c>
      <c r="B16" s="147">
        <v>200</v>
      </c>
      <c r="C16" s="136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225" t="s">
        <v>224</v>
      </c>
      <c r="U16" s="226"/>
    </row>
    <row r="17" spans="1:21" ht="14.25" customHeight="1">
      <c r="A17" s="146"/>
      <c r="B17" s="144"/>
      <c r="C17" s="84">
        <v>0.75</v>
      </c>
      <c r="D17" s="84">
        <v>0.15</v>
      </c>
      <c r="E17" s="84">
        <v>9.6</v>
      </c>
      <c r="F17" s="84">
        <v>94</v>
      </c>
      <c r="G17" s="85">
        <v>28.2</v>
      </c>
      <c r="H17" s="85">
        <v>21</v>
      </c>
      <c r="I17" s="85">
        <v>11.3</v>
      </c>
      <c r="J17" s="85">
        <v>0.5</v>
      </c>
      <c r="K17" s="85">
        <v>141.5</v>
      </c>
      <c r="L17" s="85"/>
      <c r="M17" s="85"/>
      <c r="N17" s="85"/>
      <c r="O17" s="85"/>
      <c r="P17" s="85">
        <v>0.02</v>
      </c>
      <c r="Q17" s="85">
        <v>0.005</v>
      </c>
      <c r="R17" s="85"/>
      <c r="S17" s="85">
        <v>0.48</v>
      </c>
      <c r="T17" s="227"/>
      <c r="U17" s="228"/>
    </row>
    <row r="18" spans="1:21" ht="14.25" customHeight="1">
      <c r="A18" s="146" t="s">
        <v>237</v>
      </c>
      <c r="B18" s="145">
        <v>200</v>
      </c>
      <c r="C18" s="136">
        <f>SUM(C17)</f>
        <v>0.75</v>
      </c>
      <c r="D18" s="136">
        <f aca="true" t="shared" si="1" ref="D18:S18">SUM(D17)</f>
        <v>0.15</v>
      </c>
      <c r="E18" s="136">
        <f t="shared" si="1"/>
        <v>9.6</v>
      </c>
      <c r="F18" s="136">
        <v>94</v>
      </c>
      <c r="G18" s="136">
        <f t="shared" si="1"/>
        <v>28.2</v>
      </c>
      <c r="H18" s="136">
        <f t="shared" si="1"/>
        <v>21</v>
      </c>
      <c r="I18" s="136">
        <f t="shared" si="1"/>
        <v>11.3</v>
      </c>
      <c r="J18" s="136">
        <f t="shared" si="1"/>
        <v>0.5</v>
      </c>
      <c r="K18" s="136">
        <f t="shared" si="1"/>
        <v>141.5</v>
      </c>
      <c r="L18" s="136">
        <f t="shared" si="1"/>
        <v>0</v>
      </c>
      <c r="M18" s="136">
        <f t="shared" si="1"/>
        <v>0</v>
      </c>
      <c r="N18" s="136">
        <f t="shared" si="1"/>
        <v>0</v>
      </c>
      <c r="O18" s="136">
        <f t="shared" si="1"/>
        <v>0</v>
      </c>
      <c r="P18" s="136">
        <f t="shared" si="1"/>
        <v>0.02</v>
      </c>
      <c r="Q18" s="136">
        <f t="shared" si="1"/>
        <v>0.005</v>
      </c>
      <c r="R18" s="136">
        <f t="shared" si="1"/>
        <v>0</v>
      </c>
      <c r="S18" s="136">
        <f t="shared" si="1"/>
        <v>0.48</v>
      </c>
      <c r="T18" s="229"/>
      <c r="U18" s="230"/>
    </row>
    <row r="19" spans="1:21" ht="12.75">
      <c r="A19" s="243" t="s">
        <v>125</v>
      </c>
      <c r="B19" s="244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10"/>
    </row>
    <row r="20" spans="1:21" ht="12.75">
      <c r="A20" s="68" t="s">
        <v>111</v>
      </c>
      <c r="B20" s="70">
        <v>60</v>
      </c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234">
        <v>130</v>
      </c>
      <c r="U20" s="240"/>
    </row>
    <row r="21" spans="1:21" ht="12.75">
      <c r="A21" s="69"/>
      <c r="B21" s="76"/>
      <c r="C21" s="84">
        <v>4.6</v>
      </c>
      <c r="D21" s="88">
        <v>1.08</v>
      </c>
      <c r="E21" s="84">
        <v>3.48</v>
      </c>
      <c r="F21" s="84">
        <v>45.36</v>
      </c>
      <c r="G21" s="85">
        <v>44.7</v>
      </c>
      <c r="H21" s="85">
        <v>43.6</v>
      </c>
      <c r="I21" s="85">
        <v>13.2</v>
      </c>
      <c r="J21" s="85">
        <v>0.12</v>
      </c>
      <c r="K21" s="85">
        <v>93.6</v>
      </c>
      <c r="L21" s="85"/>
      <c r="M21" s="85"/>
      <c r="N21" s="85">
        <v>0.025</v>
      </c>
      <c r="O21" s="85"/>
      <c r="P21" s="85">
        <v>0.01</v>
      </c>
      <c r="Q21" s="85">
        <v>58.2</v>
      </c>
      <c r="R21" s="85">
        <v>2.76</v>
      </c>
      <c r="S21" s="85">
        <v>8.64</v>
      </c>
      <c r="T21" s="241"/>
      <c r="U21" s="242"/>
    </row>
    <row r="22" spans="1:21" ht="18" customHeight="1">
      <c r="A22" s="65" t="s">
        <v>196</v>
      </c>
      <c r="B22" s="78">
        <v>250</v>
      </c>
      <c r="C22" s="83"/>
      <c r="D22" s="128"/>
      <c r="E22" s="128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211">
        <v>114</v>
      </c>
      <c r="U22" s="212"/>
    </row>
    <row r="23" spans="1:21" ht="15.75" customHeight="1">
      <c r="A23" s="69"/>
      <c r="B23" s="69"/>
      <c r="C23" s="84">
        <v>6.12</v>
      </c>
      <c r="D23" s="88">
        <v>6.62</v>
      </c>
      <c r="E23" s="84">
        <v>3.75</v>
      </c>
      <c r="F23" s="84">
        <v>35.5</v>
      </c>
      <c r="G23" s="85">
        <v>45</v>
      </c>
      <c r="H23" s="85">
        <v>38.25</v>
      </c>
      <c r="I23" s="85">
        <v>2</v>
      </c>
      <c r="J23" s="85"/>
      <c r="K23" s="85">
        <v>18.25</v>
      </c>
      <c r="L23" s="85">
        <v>0.03</v>
      </c>
      <c r="M23" s="85"/>
      <c r="N23" s="85">
        <v>0.012</v>
      </c>
      <c r="O23" s="85"/>
      <c r="P23" s="85"/>
      <c r="Q23" s="85">
        <v>38.5</v>
      </c>
      <c r="R23" s="85">
        <v>2.25</v>
      </c>
      <c r="S23" s="85">
        <v>4.02</v>
      </c>
      <c r="T23" s="213"/>
      <c r="U23" s="214"/>
    </row>
    <row r="24" spans="1:21" ht="17.25" customHeight="1">
      <c r="A24" s="68" t="s">
        <v>197</v>
      </c>
      <c r="B24" s="70">
        <v>90</v>
      </c>
      <c r="C24" s="83"/>
      <c r="D24" s="128"/>
      <c r="E24" s="128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211">
        <v>374</v>
      </c>
      <c r="U24" s="212"/>
    </row>
    <row r="25" spans="1:21" ht="12.75">
      <c r="A25" s="69"/>
      <c r="B25" s="76"/>
      <c r="C25" s="84">
        <v>15.47</v>
      </c>
      <c r="D25" s="88">
        <v>13.4</v>
      </c>
      <c r="E25" s="84">
        <v>8.4</v>
      </c>
      <c r="F25" s="84">
        <v>305.2</v>
      </c>
      <c r="G25" s="85">
        <v>139</v>
      </c>
      <c r="H25" s="85">
        <v>201</v>
      </c>
      <c r="I25" s="85">
        <v>22.8</v>
      </c>
      <c r="J25" s="85">
        <v>1.8</v>
      </c>
      <c r="K25" s="85">
        <v>97.8</v>
      </c>
      <c r="L25" s="85">
        <v>0.02</v>
      </c>
      <c r="M25" s="85"/>
      <c r="N25" s="85">
        <v>0.65</v>
      </c>
      <c r="O25" s="85">
        <v>0.02</v>
      </c>
      <c r="P25" s="85">
        <v>0.05</v>
      </c>
      <c r="Q25" s="85">
        <v>101</v>
      </c>
      <c r="R25" s="85">
        <v>4.9</v>
      </c>
      <c r="S25" s="85">
        <v>13.4</v>
      </c>
      <c r="T25" s="213"/>
      <c r="U25" s="214"/>
    </row>
    <row r="26" spans="1:21" ht="16.5" customHeight="1">
      <c r="A26" s="65" t="s">
        <v>101</v>
      </c>
      <c r="B26" s="78">
        <v>200</v>
      </c>
      <c r="C26" s="84"/>
      <c r="D26" s="88"/>
      <c r="E26" s="88"/>
      <c r="F26" s="84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211">
        <v>302</v>
      </c>
      <c r="U26" s="218"/>
    </row>
    <row r="27" spans="1:21" ht="12.75">
      <c r="A27" s="65"/>
      <c r="B27" s="78"/>
      <c r="C27" s="84">
        <v>2</v>
      </c>
      <c r="D27" s="88">
        <v>7.07</v>
      </c>
      <c r="E27" s="84">
        <v>7.44</v>
      </c>
      <c r="F27" s="84">
        <v>163</v>
      </c>
      <c r="G27" s="85">
        <v>32.5</v>
      </c>
      <c r="H27" s="126">
        <v>17.2</v>
      </c>
      <c r="I27" s="126">
        <v>64</v>
      </c>
      <c r="J27" s="126">
        <v>0.15</v>
      </c>
      <c r="K27" s="126">
        <v>98.3</v>
      </c>
      <c r="L27" s="127">
        <v>0.004</v>
      </c>
      <c r="M27" s="126"/>
      <c r="N27" s="126">
        <v>0.46</v>
      </c>
      <c r="O27" s="127"/>
      <c r="P27" s="126"/>
      <c r="Q27" s="126"/>
      <c r="R27" s="126"/>
      <c r="S27" s="85"/>
      <c r="T27" s="219"/>
      <c r="U27" s="220"/>
    </row>
    <row r="28" spans="1:21" ht="21" customHeight="1">
      <c r="A28" s="83" t="s">
        <v>103</v>
      </c>
      <c r="B28" s="70">
        <v>200</v>
      </c>
      <c r="C28" s="85"/>
      <c r="D28" s="128"/>
      <c r="E28" s="128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211" t="s">
        <v>224</v>
      </c>
      <c r="U28" s="212"/>
    </row>
    <row r="29" spans="1:21" ht="12.75">
      <c r="A29" s="69"/>
      <c r="B29" s="77"/>
      <c r="C29" s="84">
        <v>0.6</v>
      </c>
      <c r="D29" s="84"/>
      <c r="E29" s="84">
        <v>29</v>
      </c>
      <c r="F29" s="84">
        <v>137.1</v>
      </c>
      <c r="G29" s="85"/>
      <c r="H29" s="85"/>
      <c r="I29" s="85"/>
      <c r="J29" s="85"/>
      <c r="K29" s="85">
        <v>242.5</v>
      </c>
      <c r="L29" s="85"/>
      <c r="M29" s="85"/>
      <c r="N29" s="85"/>
      <c r="O29" s="85"/>
      <c r="P29" s="85"/>
      <c r="Q29" s="85"/>
      <c r="R29" s="85"/>
      <c r="S29" s="85">
        <v>8.1</v>
      </c>
      <c r="T29" s="213"/>
      <c r="U29" s="214"/>
    </row>
    <row r="30" spans="1:21" ht="12.75">
      <c r="A30" s="65" t="s">
        <v>12</v>
      </c>
      <c r="B30" s="78">
        <v>62</v>
      </c>
      <c r="C30" s="84"/>
      <c r="D30" s="84"/>
      <c r="E30" s="84"/>
      <c r="F30" s="84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211" t="s">
        <v>224</v>
      </c>
      <c r="U30" s="218"/>
    </row>
    <row r="31" spans="1:21" ht="12.75">
      <c r="A31" s="65"/>
      <c r="B31" s="65"/>
      <c r="C31" s="85">
        <v>3.9</v>
      </c>
      <c r="D31" s="85">
        <v>0.45</v>
      </c>
      <c r="E31" s="85">
        <v>28.47</v>
      </c>
      <c r="F31" s="85">
        <v>73.5</v>
      </c>
      <c r="G31" s="85">
        <v>64.6</v>
      </c>
      <c r="H31" s="85">
        <v>66.6</v>
      </c>
      <c r="I31" s="85">
        <v>0.51</v>
      </c>
      <c r="J31" s="85">
        <v>1.86</v>
      </c>
      <c r="K31" s="85">
        <v>72.8</v>
      </c>
      <c r="L31" s="85">
        <v>0.002</v>
      </c>
      <c r="M31" s="85"/>
      <c r="N31" s="85"/>
      <c r="O31" s="85">
        <v>0.2</v>
      </c>
      <c r="P31" s="85"/>
      <c r="Q31" s="85"/>
      <c r="R31" s="85"/>
      <c r="S31" s="85">
        <v>0.1</v>
      </c>
      <c r="T31" s="219"/>
      <c r="U31" s="220"/>
    </row>
    <row r="32" spans="1:21" ht="12.75">
      <c r="A32" s="68" t="s">
        <v>13</v>
      </c>
      <c r="B32" s="70">
        <v>33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211" t="s">
        <v>224</v>
      </c>
      <c r="U32" s="218"/>
    </row>
    <row r="33" spans="1:21" ht="12.75">
      <c r="A33" s="69"/>
      <c r="B33" s="69"/>
      <c r="C33" s="85">
        <v>1.75</v>
      </c>
      <c r="D33" s="85">
        <v>0.32</v>
      </c>
      <c r="E33" s="85">
        <v>19.04</v>
      </c>
      <c r="F33" s="85">
        <v>65.3</v>
      </c>
      <c r="G33" s="85">
        <v>33.6</v>
      </c>
      <c r="H33" s="85">
        <v>52.8</v>
      </c>
      <c r="I33" s="85">
        <v>14.6</v>
      </c>
      <c r="J33" s="85">
        <v>1.18</v>
      </c>
      <c r="K33" s="85">
        <v>29.9</v>
      </c>
      <c r="L33" s="85">
        <v>0.001</v>
      </c>
      <c r="M33" s="85">
        <v>6E-05</v>
      </c>
      <c r="N33" s="85">
        <v>0.13</v>
      </c>
      <c r="O33" s="85">
        <v>0.16</v>
      </c>
      <c r="P33" s="85">
        <v>0.012</v>
      </c>
      <c r="Q33" s="85"/>
      <c r="R33" s="85"/>
      <c r="S33" s="85">
        <v>0.14</v>
      </c>
      <c r="T33" s="219"/>
      <c r="U33" s="220"/>
    </row>
    <row r="34" spans="1:21" ht="12.75">
      <c r="A34" s="64" t="s">
        <v>66</v>
      </c>
      <c r="B34" s="121">
        <f>SUM(B20+B22+B24+B26+B28+B30+B32)</f>
        <v>895</v>
      </c>
      <c r="C34" s="71">
        <f>SUM(C21+C23+C25+C27+C29+C31+C33)</f>
        <v>34.44</v>
      </c>
      <c r="D34" s="71">
        <f aca="true" t="shared" si="2" ref="D34:Q34">SUM(D21+D23+D25+D27+D29+D31+D33)</f>
        <v>28.94</v>
      </c>
      <c r="E34" s="71">
        <f t="shared" si="2"/>
        <v>99.57999999999998</v>
      </c>
      <c r="F34" s="71">
        <f t="shared" si="2"/>
        <v>824.9599999999999</v>
      </c>
      <c r="G34" s="71">
        <f t="shared" si="2"/>
        <v>359.4</v>
      </c>
      <c r="H34" s="71">
        <f t="shared" si="2"/>
        <v>419.45</v>
      </c>
      <c r="I34" s="71">
        <f t="shared" si="2"/>
        <v>117.11</v>
      </c>
      <c r="J34" s="71">
        <f t="shared" si="2"/>
        <v>5.109999999999999</v>
      </c>
      <c r="K34" s="71">
        <f t="shared" si="2"/>
        <v>653.15</v>
      </c>
      <c r="L34" s="71">
        <f t="shared" si="2"/>
        <v>0.05700000000000001</v>
      </c>
      <c r="M34" s="71">
        <f t="shared" si="2"/>
        <v>6E-05</v>
      </c>
      <c r="N34" s="71">
        <f t="shared" si="2"/>
        <v>1.2770000000000001</v>
      </c>
      <c r="O34" s="71">
        <f t="shared" si="2"/>
        <v>0.38</v>
      </c>
      <c r="P34" s="71">
        <f>SUM(P21+P25+P29+P33)</f>
        <v>0.07200000000000001</v>
      </c>
      <c r="Q34" s="71">
        <f t="shared" si="2"/>
        <v>197.7</v>
      </c>
      <c r="R34" s="71">
        <f>SUM(R21+R23+R25)</f>
        <v>9.91</v>
      </c>
      <c r="S34" s="71">
        <f>SUM(S21+S23+S25+S29+S31+S33)</f>
        <v>34.400000000000006</v>
      </c>
      <c r="T34" s="203"/>
      <c r="U34" s="204"/>
    </row>
    <row r="35" spans="1:21" ht="12.75">
      <c r="A35" s="215" t="s">
        <v>46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10"/>
    </row>
    <row r="36" spans="1:21" ht="12.75">
      <c r="A36" s="65" t="s">
        <v>222</v>
      </c>
      <c r="B36" s="78">
        <v>100</v>
      </c>
      <c r="C36" s="90">
        <v>1.92</v>
      </c>
      <c r="D36" s="90">
        <v>1.68</v>
      </c>
      <c r="E36" s="90">
        <v>108.7</v>
      </c>
      <c r="F36" s="90">
        <v>356</v>
      </c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247"/>
      <c r="U36" s="248"/>
    </row>
    <row r="37" spans="1:21" ht="15" customHeight="1">
      <c r="A37" s="68" t="s">
        <v>26</v>
      </c>
      <c r="B37" s="70">
        <v>200</v>
      </c>
      <c r="C37" s="90">
        <v>5.59</v>
      </c>
      <c r="D37" s="90">
        <v>6.37</v>
      </c>
      <c r="E37" s="90">
        <v>9.37</v>
      </c>
      <c r="F37" s="90">
        <v>225</v>
      </c>
      <c r="G37" s="85">
        <v>221</v>
      </c>
      <c r="H37" s="85">
        <v>172</v>
      </c>
      <c r="I37" s="85">
        <v>2.8</v>
      </c>
      <c r="J37" s="85">
        <v>0.2</v>
      </c>
      <c r="K37" s="85"/>
      <c r="L37" s="85">
        <v>0.002</v>
      </c>
      <c r="M37" s="85">
        <v>0.0046</v>
      </c>
      <c r="N37" s="85">
        <v>0.2</v>
      </c>
      <c r="O37" s="85"/>
      <c r="P37" s="85">
        <v>0.3</v>
      </c>
      <c r="Q37" s="85">
        <v>64</v>
      </c>
      <c r="R37" s="85">
        <v>0.1</v>
      </c>
      <c r="S37" s="85">
        <v>2</v>
      </c>
      <c r="T37" s="205">
        <v>697</v>
      </c>
      <c r="U37" s="206"/>
    </row>
    <row r="38" spans="1:21" ht="12.75">
      <c r="A38" s="64" t="s">
        <v>47</v>
      </c>
      <c r="B38" s="75">
        <v>300</v>
      </c>
      <c r="C38" s="71">
        <f>SUM(C36+C37)</f>
        <v>7.51</v>
      </c>
      <c r="D38" s="71">
        <f aca="true" t="shared" si="3" ref="D38:S38">SUM(D36+D37)</f>
        <v>8.05</v>
      </c>
      <c r="E38" s="71">
        <f t="shared" si="3"/>
        <v>118.07000000000001</v>
      </c>
      <c r="F38" s="71">
        <f t="shared" si="3"/>
        <v>581</v>
      </c>
      <c r="G38" s="71">
        <f t="shared" si="3"/>
        <v>221</v>
      </c>
      <c r="H38" s="71">
        <f t="shared" si="3"/>
        <v>172</v>
      </c>
      <c r="I38" s="71">
        <f t="shared" si="3"/>
        <v>2.8</v>
      </c>
      <c r="J38" s="71">
        <f t="shared" si="3"/>
        <v>0.2</v>
      </c>
      <c r="K38" s="71">
        <f t="shared" si="3"/>
        <v>0</v>
      </c>
      <c r="L38" s="71">
        <f t="shared" si="3"/>
        <v>0.002</v>
      </c>
      <c r="M38" s="71">
        <f t="shared" si="3"/>
        <v>0.0046</v>
      </c>
      <c r="N38" s="71">
        <f t="shared" si="3"/>
        <v>0.2</v>
      </c>
      <c r="O38" s="71">
        <f t="shared" si="3"/>
        <v>0</v>
      </c>
      <c r="P38" s="71">
        <f t="shared" si="3"/>
        <v>0.3</v>
      </c>
      <c r="Q38" s="71">
        <f t="shared" si="3"/>
        <v>64</v>
      </c>
      <c r="R38" s="71">
        <f t="shared" si="3"/>
        <v>0.1</v>
      </c>
      <c r="S38" s="71">
        <f t="shared" si="3"/>
        <v>2</v>
      </c>
      <c r="T38" s="203"/>
      <c r="U38" s="204"/>
    </row>
    <row r="39" spans="1:21" ht="12.75">
      <c r="A39" s="64" t="s">
        <v>48</v>
      </c>
      <c r="B39" s="71"/>
      <c r="C39" s="71">
        <f>SUM(C14+C18+C34+C38)</f>
        <v>59.029999999999994</v>
      </c>
      <c r="D39" s="71">
        <f aca="true" t="shared" si="4" ref="D39:S39">SUM(D14+D18+D34+D38)</f>
        <v>73.95</v>
      </c>
      <c r="E39" s="71">
        <f t="shared" si="4"/>
        <v>305.02</v>
      </c>
      <c r="F39" s="71">
        <f t="shared" si="4"/>
        <v>2060.16</v>
      </c>
      <c r="G39" s="71">
        <f t="shared" si="4"/>
        <v>949.72</v>
      </c>
      <c r="H39" s="71">
        <f t="shared" si="4"/>
        <v>900.43</v>
      </c>
      <c r="I39" s="71">
        <f t="shared" si="4"/>
        <v>244.76000000000002</v>
      </c>
      <c r="J39" s="71">
        <f t="shared" si="4"/>
        <v>10.169999999999998</v>
      </c>
      <c r="K39" s="71">
        <f t="shared" si="4"/>
        <v>975.17</v>
      </c>
      <c r="L39" s="71">
        <f t="shared" si="4"/>
        <v>0.09460000000000002</v>
      </c>
      <c r="M39" s="71">
        <f t="shared" si="4"/>
        <v>0.00532</v>
      </c>
      <c r="N39" s="71">
        <f t="shared" si="4"/>
        <v>2.0970000000000004</v>
      </c>
      <c r="O39" s="71">
        <f t="shared" si="4"/>
        <v>1.218</v>
      </c>
      <c r="P39" s="71">
        <f t="shared" si="4"/>
        <v>0.8340000000000001</v>
      </c>
      <c r="Q39" s="71">
        <f t="shared" si="4"/>
        <v>628.105</v>
      </c>
      <c r="R39" s="71">
        <f t="shared" si="4"/>
        <v>13.02</v>
      </c>
      <c r="S39" s="71">
        <f t="shared" si="4"/>
        <v>39.120000000000005</v>
      </c>
      <c r="T39" s="71"/>
      <c r="U39" s="71"/>
    </row>
  </sheetData>
  <sheetProtection/>
  <mergeCells count="23">
    <mergeCell ref="A35:U35"/>
    <mergeCell ref="T36:U36"/>
    <mergeCell ref="T37:U37"/>
    <mergeCell ref="T38:U38"/>
    <mergeCell ref="T24:U25"/>
    <mergeCell ref="T28:U29"/>
    <mergeCell ref="T32:U33"/>
    <mergeCell ref="T34:U34"/>
    <mergeCell ref="A2:U2"/>
    <mergeCell ref="T4:U5"/>
    <mergeCell ref="T6:U7"/>
    <mergeCell ref="T3:U3"/>
    <mergeCell ref="T14:U14"/>
    <mergeCell ref="T10:U11"/>
    <mergeCell ref="T12:U13"/>
    <mergeCell ref="T20:U21"/>
    <mergeCell ref="T26:U27"/>
    <mergeCell ref="T30:U31"/>
    <mergeCell ref="A19:U19"/>
    <mergeCell ref="T22:U23"/>
    <mergeCell ref="T8:U9"/>
    <mergeCell ref="T16:U18"/>
    <mergeCell ref="A15:U1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Director</cp:lastModifiedBy>
  <cp:lastPrinted>2022-04-05T02:21:29Z</cp:lastPrinted>
  <dcterms:created xsi:type="dcterms:W3CDTF">1996-10-08T23:32:33Z</dcterms:created>
  <dcterms:modified xsi:type="dcterms:W3CDTF">2024-04-10T04:27:16Z</dcterms:modified>
  <cp:category/>
  <cp:version/>
  <cp:contentType/>
  <cp:contentStatus/>
</cp:coreProperties>
</file>