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титульный" sheetId="1" r:id="rId1"/>
    <sheet name="день1" sheetId="2" r:id="rId2"/>
    <sheet name="день2" sheetId="3" r:id="rId3"/>
    <sheet name="день3" sheetId="4" r:id="rId4"/>
    <sheet name="день4" sheetId="5" r:id="rId5"/>
    <sheet name="день5" sheetId="6" r:id="rId6"/>
    <sheet name="день6" sheetId="7" r:id="rId7"/>
    <sheet name="день7" sheetId="8" r:id="rId8"/>
    <sheet name="день8" sheetId="9" r:id="rId9"/>
    <sheet name="день9" sheetId="10" r:id="rId10"/>
    <sheet name="день10" sheetId="11" r:id="rId11"/>
    <sheet name="день11" sheetId="12" r:id="rId12"/>
    <sheet name="день12" sheetId="13" r:id="rId13"/>
    <sheet name="табл.хим.сост. " sheetId="14" r:id="rId14"/>
    <sheet name="таблица%" sheetId="15" r:id="rId15"/>
    <sheet name="микроэлементы, витамины " sheetId="16" r:id="rId16"/>
    <sheet name="Объемы " sheetId="17" r:id="rId17"/>
    <sheet name="нормы " sheetId="18" r:id="rId18"/>
    <sheet name="Большая таблица" sheetId="19" r:id="rId19"/>
    <sheet name="Лист1" sheetId="20" r:id="rId20"/>
  </sheets>
  <definedNames/>
  <calcPr fullCalcOnLoad="1"/>
</workbook>
</file>

<file path=xl/sharedStrings.xml><?xml version="1.0" encoding="utf-8"?>
<sst xmlns="http://schemas.openxmlformats.org/spreadsheetml/2006/main" count="1089" uniqueCount="316">
  <si>
    <t>УТВЕРЖДАЮ: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</si>
  <si>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</si>
  <si>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</si>
  <si>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</si>
  <si>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</si>
  <si>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</si>
  <si>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</si>
  <si>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</si>
  <si>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</si>
  <si>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</si>
  <si>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</si>
  <si>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</si>
  <si>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пшеничный</t>
  </si>
  <si>
    <t>Хлеб ржаной</t>
  </si>
  <si>
    <t>Мука пшеничная</t>
  </si>
  <si>
    <t>Крупа, бобовые</t>
  </si>
  <si>
    <t>Макаронные изд</t>
  </si>
  <si>
    <t>Картофель</t>
  </si>
  <si>
    <t>Овощи</t>
  </si>
  <si>
    <t>Фрукты свежие</t>
  </si>
  <si>
    <t>Фрукты сухие</t>
  </si>
  <si>
    <t>Сок</t>
  </si>
  <si>
    <t>Сахар</t>
  </si>
  <si>
    <t>Масло сливочное</t>
  </si>
  <si>
    <t>Масло раст.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</si>
  <si>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</si>
  <si>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</si>
  <si>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</si>
  <si>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</si>
  <si>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</si>
  <si>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</si>
  <si>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</si>
  <si>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>Чай</t>
  </si>
  <si>
    <t>Какао</t>
  </si>
  <si>
    <t>Соль</t>
  </si>
  <si>
    <t>Дрожжи</t>
  </si>
  <si>
    <t>Крахмал</t>
  </si>
  <si>
    <t>Курица</t>
  </si>
  <si>
    <t>Суточная норма, г</t>
  </si>
  <si>
    <t>Кофейный напиток</t>
  </si>
  <si>
    <t>11день</t>
  </si>
  <si>
    <t>12день</t>
  </si>
  <si>
    <t>Завтрак</t>
  </si>
  <si>
    <t>Наименование блюда</t>
  </si>
  <si>
    <t>Какао с молоком</t>
  </si>
  <si>
    <t>Итого за завтрак:</t>
  </si>
  <si>
    <t xml:space="preserve">                                                                                                                            Полдник</t>
  </si>
  <si>
    <t>Итого за полдник:</t>
  </si>
  <si>
    <t>Итого за день:</t>
  </si>
  <si>
    <t>№ рецептуры</t>
  </si>
  <si>
    <t>Картофельное пюре</t>
  </si>
  <si>
    <t>Чай с сахаром</t>
  </si>
  <si>
    <t>порционное</t>
  </si>
  <si>
    <t>Молоко кипяченое</t>
  </si>
  <si>
    <t>Отклонение</t>
  </si>
  <si>
    <t>Белки</t>
  </si>
  <si>
    <t>Жиры</t>
  </si>
  <si>
    <t>Углеводы</t>
  </si>
  <si>
    <t>Ккал</t>
  </si>
  <si>
    <t>Обед</t>
  </si>
  <si>
    <t>Полдник</t>
  </si>
  <si>
    <t>Итого:</t>
  </si>
  <si>
    <t>Кондитерские изд.</t>
  </si>
  <si>
    <t>Каша молочная ячневая</t>
  </si>
  <si>
    <t>11 день</t>
  </si>
  <si>
    <t>12 день</t>
  </si>
  <si>
    <t>Итого за обед:</t>
  </si>
  <si>
    <t>Сок яблочный</t>
  </si>
  <si>
    <t>% вып. от  сут.нормы</t>
  </si>
  <si>
    <t>отклонение от сут.нормы</t>
  </si>
  <si>
    <t>Норма не менее</t>
  </si>
  <si>
    <t>Комитета по образованию администрации ЗГМО</t>
  </si>
  <si>
    <t>Ca</t>
  </si>
  <si>
    <t xml:space="preserve">                                                                                                                               Завтрак</t>
  </si>
  <si>
    <t>P</t>
  </si>
  <si>
    <t>Mg</t>
  </si>
  <si>
    <t>Fe</t>
  </si>
  <si>
    <t>K</t>
  </si>
  <si>
    <t>I</t>
  </si>
  <si>
    <t>Se</t>
  </si>
  <si>
    <t xml:space="preserve">F </t>
  </si>
  <si>
    <t>вит В1</t>
  </si>
  <si>
    <t>вит В2</t>
  </si>
  <si>
    <t>вит А</t>
  </si>
  <si>
    <t>вит D</t>
  </si>
  <si>
    <t>вит С</t>
  </si>
  <si>
    <t>Суточная норма</t>
  </si>
  <si>
    <t>Кофейный напиток с молоком</t>
  </si>
  <si>
    <t>Яблоко</t>
  </si>
  <si>
    <t>Каша молочная геркулесовая</t>
  </si>
  <si>
    <t>Сок персиковый</t>
  </si>
  <si>
    <t>Капуста тушеная</t>
  </si>
  <si>
    <t>Чай с лимоном</t>
  </si>
  <si>
    <t xml:space="preserve">                                                                                                                   </t>
  </si>
  <si>
    <t>Компот из кураги</t>
  </si>
  <si>
    <t>Каша молочная "Дружба"</t>
  </si>
  <si>
    <t>Груша</t>
  </si>
  <si>
    <t>Кисель из кураги</t>
  </si>
  <si>
    <t>Каша молочная манная</t>
  </si>
  <si>
    <t>Чай с молоком</t>
  </si>
  <si>
    <t>Сыр "Российский"</t>
  </si>
  <si>
    <t>Рис отварной</t>
  </si>
  <si>
    <t>Сок абрикосовый</t>
  </si>
  <si>
    <t>Компот из чернослива</t>
  </si>
  <si>
    <t>Каша молочная пшенная</t>
  </si>
  <si>
    <t>Каша молочная рисовая</t>
  </si>
  <si>
    <t>Рассольник "Ленинградский" со сметаной</t>
  </si>
  <si>
    <t>Коржик молочный</t>
  </si>
  <si>
    <t>Икра свекольная</t>
  </si>
  <si>
    <t>Суп картофельный с макаронными изделиями</t>
  </si>
  <si>
    <t>Мандарин</t>
  </si>
  <si>
    <t>Маринад из моркови</t>
  </si>
  <si>
    <t xml:space="preserve">Норма 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</si>
  <si>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</si>
  <si>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</si>
  <si>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</si>
  <si>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</si>
  <si>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</si>
  <si>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</si>
  <si>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</si>
  <si>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</si>
  <si>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</si>
  <si>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</si>
  <si>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 xml:space="preserve">Второй завтрак </t>
  </si>
  <si>
    <t>Блинчики с джемом (пром.произв.)</t>
  </si>
  <si>
    <r>
      <t xml:space="preserve">                                                                                                                            </t>
    </r>
    <r>
      <rPr>
        <b/>
        <sz val="8"/>
        <rFont val="Arial"/>
        <family val="2"/>
      </rPr>
      <t>Обед</t>
    </r>
  </si>
  <si>
    <t xml:space="preserve">Жиры </t>
  </si>
  <si>
    <t xml:space="preserve">Белки </t>
  </si>
  <si>
    <t xml:space="preserve">Каллорийность </t>
  </si>
  <si>
    <t xml:space="preserve">Ca </t>
  </si>
  <si>
    <t xml:space="preserve">P </t>
  </si>
  <si>
    <t xml:space="preserve">Mg </t>
  </si>
  <si>
    <t xml:space="preserve">K </t>
  </si>
  <si>
    <t xml:space="preserve">Fe </t>
  </si>
  <si>
    <t xml:space="preserve">I </t>
  </si>
  <si>
    <t xml:space="preserve">Se </t>
  </si>
  <si>
    <t>F ясли</t>
  </si>
  <si>
    <t xml:space="preserve">Витамин В1 </t>
  </si>
  <si>
    <t xml:space="preserve">Витамин В2 </t>
  </si>
  <si>
    <t xml:space="preserve">Витамин А </t>
  </si>
  <si>
    <t xml:space="preserve">Витамин D </t>
  </si>
  <si>
    <t xml:space="preserve">Витамин С, мг  </t>
  </si>
  <si>
    <t xml:space="preserve">Углеводы </t>
  </si>
  <si>
    <t xml:space="preserve">Выход </t>
  </si>
  <si>
    <t xml:space="preserve">Выход  </t>
  </si>
  <si>
    <t>порционный</t>
  </si>
  <si>
    <t>Суп картофельный с макаронными изделиями)</t>
  </si>
  <si>
    <t>Компот из с/ф</t>
  </si>
  <si>
    <t>Напиток из св.яблок</t>
  </si>
  <si>
    <t xml:space="preserve">Масло сливочное </t>
  </si>
  <si>
    <t>Яйцо отварное</t>
  </si>
  <si>
    <t>Суп картофельный с сайрой</t>
  </si>
  <si>
    <t>Огурец свежий (долька)</t>
  </si>
  <si>
    <t>Каша молочная кукурузная</t>
  </si>
  <si>
    <t>Каша гречневая</t>
  </si>
  <si>
    <t xml:space="preserve">Хлеб пшеничный </t>
  </si>
  <si>
    <t>Какао с молоком прокипяченном</t>
  </si>
  <si>
    <t>Сыр порционный</t>
  </si>
  <si>
    <t>Суп с фрикадельками</t>
  </si>
  <si>
    <t>Напиток апельсиновый</t>
  </si>
  <si>
    <t>Каша молочная пшеничная</t>
  </si>
  <si>
    <t>Суп сливочный с рыбой</t>
  </si>
  <si>
    <t>Напиток лимонный</t>
  </si>
  <si>
    <t>Мясные тефтели  (п/ф высокой степени готовности)</t>
  </si>
  <si>
    <t>Сок вишневый</t>
  </si>
  <si>
    <t>Сок виноградный</t>
  </si>
  <si>
    <t>Сок апельсиновый</t>
  </si>
  <si>
    <t>Субпродукты (печень, язык, сердце)</t>
  </si>
  <si>
    <t xml:space="preserve">Сыр </t>
  </si>
  <si>
    <t>Напиток из св.груш</t>
  </si>
  <si>
    <t>Мясные тефтели (п/ф высокой степени готовности)</t>
  </si>
  <si>
    <r>
      <t xml:space="preserve">Блинчики с </t>
    </r>
    <r>
      <rPr>
        <sz val="7"/>
        <color indexed="10"/>
        <rFont val="Arial"/>
        <family val="2"/>
      </rPr>
      <t xml:space="preserve">джемом </t>
    </r>
    <r>
      <rPr>
        <sz val="7"/>
        <rFont val="Arial"/>
        <family val="2"/>
      </rPr>
      <t>(пром.произв.)</t>
    </r>
  </si>
  <si>
    <t>Огурец св.долькой</t>
  </si>
  <si>
    <t>Итого за 12 дней</t>
  </si>
  <si>
    <t>В среднем за 12 дней</t>
  </si>
  <si>
    <t>Кофеный напиток</t>
  </si>
  <si>
    <t>Кукуруза консервированная</t>
  </si>
  <si>
    <t>Каша перловая</t>
  </si>
  <si>
    <t>Запеканка из творога</t>
  </si>
  <si>
    <t>Печень тушеная</t>
  </si>
  <si>
    <t>Напиток из свежих груш</t>
  </si>
  <si>
    <t xml:space="preserve">Борщ </t>
  </si>
  <si>
    <t>Жаркое по-домашнему с мясом</t>
  </si>
  <si>
    <t>Рассольник</t>
  </si>
  <si>
    <t xml:space="preserve">Биточек мясной </t>
  </si>
  <si>
    <t>Помидор св.</t>
  </si>
  <si>
    <t>Суп домашнмей с лапшой</t>
  </si>
  <si>
    <t>Рыба в сметанном соусе</t>
  </si>
  <si>
    <t xml:space="preserve">Коржик </t>
  </si>
  <si>
    <t>Зел.горошек</t>
  </si>
  <si>
    <t xml:space="preserve">Бедро отварное с маслом сливочным </t>
  </si>
  <si>
    <t>Макаронные изделия</t>
  </si>
  <si>
    <t>Напиток ихз свежих яблок</t>
  </si>
  <si>
    <t>Блины со сгущ.молоком</t>
  </si>
  <si>
    <t>Огурец св.</t>
  </si>
  <si>
    <t>Щи</t>
  </si>
  <si>
    <t>Свекольник</t>
  </si>
  <si>
    <t>Рыба с овощами</t>
  </si>
  <si>
    <t>Сок фруктовый</t>
  </si>
  <si>
    <t>Каша  молочная манная</t>
  </si>
  <si>
    <t>Суп с сайрой</t>
  </si>
  <si>
    <t>Котлета куриная</t>
  </si>
  <si>
    <t>Булочка "Домашняя"</t>
  </si>
  <si>
    <t>Бифидок</t>
  </si>
  <si>
    <t>Огурец св</t>
  </si>
  <si>
    <t>Суп картофельный с горохом</t>
  </si>
  <si>
    <t>Азу с мясом</t>
  </si>
  <si>
    <t>Пудинг из творога</t>
  </si>
  <si>
    <t>Чай с молоком сгущ</t>
  </si>
  <si>
    <t>Помидор св</t>
  </si>
  <si>
    <t>Суп овощной</t>
  </si>
  <si>
    <t>Печень по строгановски</t>
  </si>
  <si>
    <t>Суп с клецками</t>
  </si>
  <si>
    <t>Плов с мясом</t>
  </si>
  <si>
    <t>Хлеб ржааной</t>
  </si>
  <si>
    <t>Чай со сгущ.молоком</t>
  </si>
  <si>
    <t>Сок мультфруктовый</t>
  </si>
  <si>
    <t>сок виноградный</t>
  </si>
  <si>
    <t>70/35</t>
  </si>
  <si>
    <t xml:space="preserve"> </t>
  </si>
  <si>
    <t>Ватрушка с творогом</t>
  </si>
  <si>
    <t xml:space="preserve">Сдоба </t>
  </si>
  <si>
    <t>54-1з-2020</t>
  </si>
  <si>
    <t>Пром</t>
  </si>
  <si>
    <t>51-21з-2020</t>
  </si>
  <si>
    <t>54-5с-2020</t>
  </si>
  <si>
    <t>54-2з-2020</t>
  </si>
  <si>
    <t>54-20з-2020</t>
  </si>
  <si>
    <t>54-1г-2020</t>
  </si>
  <si>
    <t>54-16с-2020</t>
  </si>
  <si>
    <t>54-4г-2020</t>
  </si>
  <si>
    <t>54-3з-2020</t>
  </si>
  <si>
    <t>54-1к-2020</t>
  </si>
  <si>
    <t>Гуляш</t>
  </si>
  <si>
    <t>Второй завтрак</t>
  </si>
  <si>
    <t xml:space="preserve">                                                                                                                            Второй завтрак</t>
  </si>
  <si>
    <t>Итого за завтрак</t>
  </si>
  <si>
    <t xml:space="preserve">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</si>
  <si>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</si>
  <si>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</si>
  <si>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</si>
  <si>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</si>
  <si>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Второй завтрак</t>
  </si>
  <si>
    <t>Кмсель из кураги</t>
  </si>
  <si>
    <t xml:space="preserve">Снежок </t>
  </si>
  <si>
    <t>Сок грушевый</t>
  </si>
  <si>
    <t>Йогурт</t>
  </si>
  <si>
    <t>Снежок</t>
  </si>
  <si>
    <t>Банан</t>
  </si>
  <si>
    <t xml:space="preserve">Молоко </t>
  </si>
  <si>
    <t>Сокмультифруктовый</t>
  </si>
  <si>
    <t>200/35</t>
  </si>
  <si>
    <t>200/40</t>
  </si>
  <si>
    <t>Запеканка из творога со сгущ.молоком</t>
  </si>
  <si>
    <t>Кукуруза конс.</t>
  </si>
  <si>
    <t>Кислеь из кураги</t>
  </si>
  <si>
    <t xml:space="preserve">Запеканка из творога </t>
  </si>
  <si>
    <t>Печень тушеная в соусе</t>
  </si>
  <si>
    <t>Борщ из св.капусты</t>
  </si>
  <si>
    <t>Биточек мясной</t>
  </si>
  <si>
    <t>Сок мультифрукт</t>
  </si>
  <si>
    <t>Помидор св. долькой</t>
  </si>
  <si>
    <t xml:space="preserve">Суп с домашней лапшой </t>
  </si>
  <si>
    <t>Коржи молочный</t>
  </si>
  <si>
    <t>Зел.горошек кнос</t>
  </si>
  <si>
    <t xml:space="preserve">Гуляш </t>
  </si>
  <si>
    <t>Макаронные изделия отварные</t>
  </si>
  <si>
    <t>Щи из св. каусты со сметаной</t>
  </si>
  <si>
    <t>Бедро отварное с маслом сливочным</t>
  </si>
  <si>
    <t>кисель из кураги</t>
  </si>
  <si>
    <t>Сдоба"</t>
  </si>
  <si>
    <t>Булочка домашняя</t>
  </si>
  <si>
    <t>Супкартофельный с горохом</t>
  </si>
  <si>
    <t>Какао с молоком сгущ</t>
  </si>
  <si>
    <t>Помидор св.долькой</t>
  </si>
  <si>
    <t>Суп из овощей</t>
  </si>
  <si>
    <t>Печень по строгановсчки</t>
  </si>
  <si>
    <t>Ябьлоко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</si>
  <si>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</si>
  <si>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Печенье</t>
  </si>
  <si>
    <t>Вафли</t>
  </si>
  <si>
    <t>Апельсин</t>
  </si>
  <si>
    <t>Пряник</t>
  </si>
  <si>
    <t>Примерное двенадцатидневное цикличное меню для организации питания</t>
  </si>
  <si>
    <t>Медкова Д.Е. _________________</t>
  </si>
  <si>
    <t>Таблица № 1 пищевой и энергетической ценности за 12 дней в среднем рациона питания детей от 12 до 18 лет, посещающих ЛДП г.Зимы.</t>
  </si>
  <si>
    <t>Таблица № 2 по процентному распределению пищевой и энергетической ценности по приемам пищи, по дням и  за 12 дней в среднем для детей от 12 до 18 лет, посещающихЛДП г.Зимы.</t>
  </si>
  <si>
    <t>Таблица №3 по содержанию микроэлементов и витаминов по приемам пищи, по дням и  за 12 дней в среднем для детей от 12 до 18 лет, посещающих ЛДП г.Зимы.</t>
  </si>
  <si>
    <t>Нормы питания по 12-дневному меню для детей 12-18 лет, посещающих ЛДП г.Зимы.</t>
  </si>
  <si>
    <t>Таблица № 4 по суммарным объемам блюд по приемам пищи (в граммах), по дням и  за 12 дней в среднем для детей от 12 до 18 лет, посещающих ЛДП г.Зимы.</t>
  </si>
  <si>
    <t>Председатель Комитета</t>
  </si>
  <si>
    <t>по образованию администрации</t>
  </si>
  <si>
    <t>Зиминского района</t>
  </si>
  <si>
    <t xml:space="preserve">______________ </t>
  </si>
  <si>
    <t>С.А. Костикова</t>
  </si>
  <si>
    <t xml:space="preserve">"___"__________ </t>
  </si>
  <si>
    <t>2022г</t>
  </si>
  <si>
    <t>Директор  МОУ Батаминская СОШ</t>
  </si>
  <si>
    <t>Директор МОУ Самарская СОШ</t>
  </si>
  <si>
    <t>______________  Е.В. Лашук</t>
  </si>
  <si>
    <t>______________   Е.А. Толстова</t>
  </si>
  <si>
    <t>Директор МОУ Кимильтейская СОШ</t>
  </si>
  <si>
    <t>______________  С.В. Клешкова</t>
  </si>
  <si>
    <t>Директор МОУ Ухтуйская СОШ</t>
  </si>
  <si>
    <t>______________   Н.С. Инжеваткина</t>
  </si>
  <si>
    <t>Директор  МОУ Масляногорская СОШ</t>
  </si>
  <si>
    <t>______________  Н.Н. Корнилова</t>
  </si>
  <si>
    <t>Директор МОУ Филипповская СОШ</t>
  </si>
  <si>
    <t>______________   Т.А. Пивоварова</t>
  </si>
  <si>
    <t>Директор МОУ Новолетниковская СОШ</t>
  </si>
  <si>
    <t>______________  О.А. Соснова</t>
  </si>
  <si>
    <t>Директор МОУ Ц-Хазанская СОШ</t>
  </si>
  <si>
    <t>______________   О.О. Опарина</t>
  </si>
  <si>
    <t>Директор МОУ Покровская СОШ</t>
  </si>
  <si>
    <t>_________________ Л.В. Потыльцева</t>
  </si>
  <si>
    <t>детей в возрасте от 12 до18 лет, в ЛДП Зиминского района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</si>
</sst>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;[Red]0.0"/>
    <numFmt numFmtId="190" formatCode="0.000"/>
    <numFmt numFmtId="191" formatCode="0.0000"/>
    <numFmt numFmtId="192" formatCode="0.00000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;[Red]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188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5" xfId="0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8" fontId="8" fillId="0" borderId="15" xfId="0" applyNumberFormat="1" applyFont="1" applyBorder="1" applyAlignment="1">
      <alignment/>
    </xf>
    <xf numFmtId="188" fontId="8" fillId="0" borderId="16" xfId="0" applyNumberFormat="1" applyFont="1" applyBorder="1" applyAlignment="1">
      <alignment/>
    </xf>
    <xf numFmtId="9" fontId="8" fillId="0" borderId="15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16" fontId="7" fillId="0" borderId="16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34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34" borderId="14" xfId="0" applyFont="1" applyFill="1" applyBorder="1" applyAlignment="1">
      <alignment wrapText="1"/>
    </xf>
    <xf numFmtId="0" fontId="7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34" borderId="12" xfId="0" applyNumberFormat="1" applyFont="1" applyFill="1" applyBorder="1" applyAlignment="1">
      <alignment wrapText="1"/>
    </xf>
    <xf numFmtId="0" fontId="7" fillId="34" borderId="20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188" fontId="8" fillId="34" borderId="13" xfId="0" applyNumberFormat="1" applyFont="1" applyFill="1" applyBorder="1" applyAlignment="1">
      <alignment/>
    </xf>
    <xf numFmtId="188" fontId="8" fillId="34" borderId="10" xfId="0" applyNumberFormat="1" applyFont="1" applyFill="1" applyBorder="1" applyAlignment="1">
      <alignment/>
    </xf>
    <xf numFmtId="188" fontId="8" fillId="34" borderId="11" xfId="0" applyNumberFormat="1" applyFont="1" applyFill="1" applyBorder="1" applyAlignment="1">
      <alignment/>
    </xf>
    <xf numFmtId="188" fontId="8" fillId="34" borderId="0" xfId="0" applyNumberFormat="1" applyFont="1" applyFill="1" applyAlignment="1">
      <alignment/>
    </xf>
    <xf numFmtId="188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88" fontId="2" fillId="34" borderId="15" xfId="0" applyNumberFormat="1" applyFont="1" applyFill="1" applyBorder="1" applyAlignment="1">
      <alignment/>
    </xf>
    <xf numFmtId="188" fontId="2" fillId="34" borderId="0" xfId="0" applyNumberFormat="1" applyFont="1" applyFill="1" applyAlignment="1">
      <alignment/>
    </xf>
    <xf numFmtId="190" fontId="2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6" fillId="34" borderId="0" xfId="0" applyFont="1" applyFill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7" fillId="34" borderId="21" xfId="0" applyFont="1" applyFill="1" applyBorder="1" applyAlignment="1">
      <alignment wrapText="1"/>
    </xf>
    <xf numFmtId="0" fontId="7" fillId="34" borderId="22" xfId="0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24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11" fillId="0" borderId="2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99" fontId="8" fillId="34" borderId="10" xfId="0" applyNumberFormat="1" applyFont="1" applyFill="1" applyBorder="1" applyAlignment="1">
      <alignment/>
    </xf>
    <xf numFmtId="0" fontId="7" fillId="0" borderId="2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8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190" fontId="11" fillId="0" borderId="10" xfId="0" applyNumberFormat="1" applyFont="1" applyBorder="1" applyAlignment="1">
      <alignment wrapText="1"/>
    </xf>
    <xf numFmtId="188" fontId="6" fillId="34" borderId="14" xfId="0" applyNumberFormat="1" applyFont="1" applyFill="1" applyBorder="1" applyAlignment="1">
      <alignment/>
    </xf>
    <xf numFmtId="188" fontId="6" fillId="0" borderId="10" xfId="0" applyNumberFormat="1" applyFont="1" applyBorder="1" applyAlignment="1">
      <alignment/>
    </xf>
    <xf numFmtId="188" fontId="6" fillId="34" borderId="10" xfId="0" applyNumberFormat="1" applyFont="1" applyFill="1" applyBorder="1" applyAlignment="1">
      <alignment/>
    </xf>
    <xf numFmtId="188" fontId="0" fillId="34" borderId="0" xfId="0" applyNumberFormat="1" applyFill="1" applyAlignment="1">
      <alignment/>
    </xf>
    <xf numFmtId="0" fontId="8" fillId="34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4" borderId="16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7" fillId="34" borderId="19" xfId="0" applyNumberFormat="1" applyFont="1" applyFill="1" applyBorder="1" applyAlignment="1">
      <alignment wrapText="1"/>
    </xf>
    <xf numFmtId="0" fontId="7" fillId="34" borderId="16" xfId="0" applyNumberFormat="1" applyFont="1" applyFill="1" applyBorder="1" applyAlignment="1">
      <alignment wrapText="1"/>
    </xf>
    <xf numFmtId="190" fontId="7" fillId="34" borderId="10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13" xfId="0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1" fillId="34" borderId="10" xfId="0" applyNumberFormat="1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wrapText="1"/>
    </xf>
    <xf numFmtId="0" fontId="11" fillId="34" borderId="15" xfId="0" applyFont="1" applyFill="1" applyBorder="1" applyAlignment="1">
      <alignment horizontal="left" wrapText="1"/>
    </xf>
    <xf numFmtId="0" fontId="11" fillId="34" borderId="16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7" fillId="34" borderId="2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4" borderId="20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0" fillId="34" borderId="20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11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2" fillId="0" borderId="0" xfId="52" applyFont="1">
      <alignment/>
      <protection/>
    </xf>
    <xf numFmtId="0" fontId="8" fillId="0" borderId="0" xfId="52" applyFont="1">
      <alignment/>
      <protection/>
    </xf>
    <xf numFmtId="0" fontId="53" fillId="0" borderId="0" xfId="0" applyFont="1" applyAlignment="1">
      <alignment/>
    </xf>
    <xf numFmtId="0" fontId="32" fillId="0" borderId="0" xfId="52" applyFont="1" applyAlignment="1">
      <alignment/>
      <protection/>
    </xf>
    <xf numFmtId="0" fontId="3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PageLayoutView="0" workbookViewId="0" topLeftCell="A1">
      <selection activeCell="S13" sqref="S13"/>
    </sheetView>
  </sheetViews>
  <sheetFormatPr defaultColWidth="9.140625" defaultRowHeight="12.75"/>
  <sheetData>
    <row r="1" spans="1:10" ht="15.75">
      <c r="A1" s="1"/>
      <c r="B1" s="1"/>
      <c r="C1" s="2"/>
      <c r="J1" s="1" t="s">
        <v>0</v>
      </c>
    </row>
    <row r="2" spans="1:13" ht="15.75">
      <c r="A2" s="2"/>
      <c r="J2" s="263" t="s">
        <v>290</v>
      </c>
      <c r="K2" s="264"/>
      <c r="L2" s="264"/>
      <c r="M2" s="265"/>
    </row>
    <row r="3" spans="1:15" ht="20.25" customHeight="1">
      <c r="A3" s="1"/>
      <c r="J3" s="263" t="s">
        <v>291</v>
      </c>
      <c r="K3" s="264"/>
      <c r="L3" s="264"/>
      <c r="M3" s="265"/>
      <c r="N3" s="35"/>
      <c r="O3" s="35"/>
    </row>
    <row r="4" spans="1:15" ht="15.75">
      <c r="A4" s="2"/>
      <c r="J4" s="263" t="s">
        <v>292</v>
      </c>
      <c r="K4" s="264"/>
      <c r="L4" s="264"/>
      <c r="M4" s="265"/>
      <c r="N4" s="35"/>
      <c r="O4" s="35"/>
    </row>
    <row r="5" spans="1:15" ht="15.75">
      <c r="A5" s="2"/>
      <c r="I5" s="3"/>
      <c r="J5" s="263" t="s">
        <v>293</v>
      </c>
      <c r="K5" s="264"/>
      <c r="L5" s="266" t="s">
        <v>294</v>
      </c>
      <c r="M5" s="267"/>
      <c r="N5" s="35"/>
      <c r="O5" s="35"/>
    </row>
    <row r="6" spans="1:15" ht="15.75">
      <c r="A6" s="2"/>
      <c r="J6" s="263" t="s">
        <v>295</v>
      </c>
      <c r="K6" s="264"/>
      <c r="L6" s="263" t="s">
        <v>296</v>
      </c>
      <c r="M6" s="265"/>
      <c r="N6" s="35"/>
      <c r="O6" s="35"/>
    </row>
    <row r="7" spans="1:15" ht="15">
      <c r="A7" s="2"/>
      <c r="N7" s="35"/>
      <c r="O7" s="35"/>
    </row>
    <row r="8" spans="1:15" ht="15">
      <c r="A8" s="2"/>
      <c r="L8" s="2"/>
      <c r="N8" s="35"/>
      <c r="O8" s="35"/>
    </row>
    <row r="9" spans="14:15" ht="12.75">
      <c r="N9" s="35"/>
      <c r="O9" s="35"/>
    </row>
    <row r="10" spans="14:15" ht="12.75">
      <c r="N10" s="35"/>
      <c r="O10" s="35"/>
    </row>
    <row r="11" spans="14:15" ht="12.75">
      <c r="N11" s="35"/>
      <c r="O11" s="35"/>
    </row>
    <row r="12" spans="3:15" ht="15">
      <c r="C12" s="190" t="s">
        <v>283</v>
      </c>
      <c r="D12" s="191"/>
      <c r="E12" s="191"/>
      <c r="F12" s="191"/>
      <c r="G12" s="191"/>
      <c r="H12" s="191"/>
      <c r="I12" s="191"/>
      <c r="J12" s="191"/>
      <c r="K12" s="191"/>
      <c r="L12" s="191"/>
      <c r="N12" s="35"/>
      <c r="O12" s="35"/>
    </row>
    <row r="13" spans="2:15" ht="15">
      <c r="B13" s="35"/>
      <c r="C13" s="192" t="s">
        <v>315</v>
      </c>
      <c r="D13" s="193"/>
      <c r="E13" s="193"/>
      <c r="F13" s="193"/>
      <c r="G13" s="193"/>
      <c r="H13" s="193"/>
      <c r="I13" s="193"/>
      <c r="J13" s="193"/>
      <c r="K13" s="193"/>
      <c r="L13" s="177"/>
      <c r="M13" s="176"/>
      <c r="N13" s="35"/>
      <c r="O13" s="35"/>
    </row>
    <row r="14" spans="6:15" ht="15">
      <c r="F14" s="189"/>
      <c r="G14" s="188"/>
      <c r="H14" s="188"/>
      <c r="N14" s="35"/>
      <c r="O14" s="35"/>
    </row>
    <row r="15" spans="1:15" ht="15.75">
      <c r="A15" s="34"/>
      <c r="B15" s="267"/>
      <c r="C15" s="267"/>
      <c r="D15" s="267"/>
      <c r="E15" s="267"/>
      <c r="F15" s="190"/>
      <c r="G15" s="190"/>
      <c r="H15" s="188"/>
      <c r="I15" s="266" t="s">
        <v>298</v>
      </c>
      <c r="J15" s="267"/>
      <c r="K15" s="267"/>
      <c r="L15" s="267"/>
      <c r="N15" s="35"/>
      <c r="O15" s="35"/>
    </row>
    <row r="16" spans="2:16" ht="15" customHeight="1">
      <c r="B16" s="267"/>
      <c r="C16" s="267"/>
      <c r="D16" s="267"/>
      <c r="E16" s="267"/>
      <c r="I16" s="266" t="s">
        <v>300</v>
      </c>
      <c r="J16" s="267"/>
      <c r="K16" s="267"/>
      <c r="L16" s="267"/>
      <c r="N16" s="35"/>
      <c r="O16" s="35"/>
      <c r="P16" s="35"/>
    </row>
    <row r="17" spans="1:15" ht="15.75">
      <c r="A17" s="266" t="s">
        <v>297</v>
      </c>
      <c r="B17" s="270"/>
      <c r="C17" s="270"/>
      <c r="D17" s="270"/>
      <c r="E17" s="265"/>
      <c r="I17" s="268"/>
      <c r="J17" s="268"/>
      <c r="K17" s="268"/>
      <c r="L17" s="268"/>
      <c r="N17" s="35"/>
      <c r="O17" s="35"/>
    </row>
    <row r="18" spans="1:15" ht="15.75">
      <c r="A18" s="266" t="s">
        <v>299</v>
      </c>
      <c r="B18" s="270"/>
      <c r="C18" s="270"/>
      <c r="D18" s="270"/>
      <c r="E18" s="265"/>
      <c r="I18" s="266" t="s">
        <v>303</v>
      </c>
      <c r="J18" s="267"/>
      <c r="K18" s="267"/>
      <c r="L18" s="267"/>
      <c r="N18" s="35"/>
      <c r="O18" s="35"/>
    </row>
    <row r="19" spans="1:15" ht="15.75">
      <c r="A19" s="270" t="s">
        <v>301</v>
      </c>
      <c r="B19" s="265"/>
      <c r="C19" s="265"/>
      <c r="D19" s="265"/>
      <c r="E19" s="265"/>
      <c r="I19" s="266" t="s">
        <v>304</v>
      </c>
      <c r="J19" s="267"/>
      <c r="K19" s="267"/>
      <c r="L19" s="267"/>
      <c r="N19" s="35"/>
      <c r="O19" s="35"/>
    </row>
    <row r="20" spans="1:15" ht="15.75">
      <c r="A20" s="270" t="s">
        <v>302</v>
      </c>
      <c r="B20" s="267"/>
      <c r="C20" s="267"/>
      <c r="D20" s="267"/>
      <c r="E20" s="267"/>
      <c r="I20" s="266"/>
      <c r="J20" s="267"/>
      <c r="K20" s="267"/>
      <c r="L20" s="267"/>
      <c r="N20" s="35"/>
      <c r="O20" s="35"/>
    </row>
    <row r="21" spans="1:15" ht="15.75">
      <c r="A21" s="265"/>
      <c r="B21" s="273"/>
      <c r="C21" s="273"/>
      <c r="D21" s="273"/>
      <c r="E21" s="269"/>
      <c r="I21" s="270" t="s">
        <v>307</v>
      </c>
      <c r="J21" s="270"/>
      <c r="K21" s="270"/>
      <c r="L21" s="270"/>
      <c r="N21" s="35"/>
      <c r="O21" s="35"/>
    </row>
    <row r="22" spans="1:15" ht="15.75">
      <c r="A22" s="266" t="s">
        <v>305</v>
      </c>
      <c r="B22" s="266"/>
      <c r="C22" s="266"/>
      <c r="D22" s="266"/>
      <c r="E22" s="266"/>
      <c r="I22" s="271" t="s">
        <v>308</v>
      </c>
      <c r="J22" s="272"/>
      <c r="K22" s="272"/>
      <c r="L22" s="272"/>
      <c r="N22" s="35"/>
      <c r="O22" s="35"/>
    </row>
    <row r="23" spans="1:15" ht="15.75">
      <c r="A23" s="273" t="s">
        <v>306</v>
      </c>
      <c r="B23" s="271"/>
      <c r="C23" s="271"/>
      <c r="D23" s="271"/>
      <c r="E23" s="269"/>
      <c r="I23" s="272"/>
      <c r="J23" s="272"/>
      <c r="K23" s="272"/>
      <c r="L23" s="272"/>
      <c r="N23" s="35"/>
      <c r="O23" s="35"/>
    </row>
    <row r="24" spans="1:15" ht="15.75">
      <c r="A24" s="266"/>
      <c r="B24" s="267"/>
      <c r="C24" s="267"/>
      <c r="D24" s="267"/>
      <c r="E24" s="267"/>
      <c r="I24" s="266" t="s">
        <v>311</v>
      </c>
      <c r="J24" s="267"/>
      <c r="K24" s="267"/>
      <c r="L24" s="267"/>
      <c r="N24" s="35"/>
      <c r="O24" s="35"/>
    </row>
    <row r="25" spans="1:15" ht="15.75">
      <c r="A25" s="271" t="s">
        <v>309</v>
      </c>
      <c r="I25" s="271" t="s">
        <v>312</v>
      </c>
      <c r="J25" s="272"/>
      <c r="K25" s="272"/>
      <c r="L25" s="272"/>
      <c r="N25" s="35"/>
      <c r="O25" s="35"/>
    </row>
    <row r="26" spans="1:15" ht="15.75">
      <c r="A26" s="266" t="s">
        <v>310</v>
      </c>
      <c r="B26" s="273"/>
      <c r="C26" s="273"/>
      <c r="D26" s="273"/>
      <c r="N26" s="35"/>
      <c r="O26" s="35"/>
    </row>
    <row r="27" spans="2:15" ht="15.75">
      <c r="B27" s="273"/>
      <c r="C27" s="273"/>
      <c r="D27" s="273"/>
      <c r="E27" s="35"/>
      <c r="N27" s="35"/>
      <c r="O27" s="35"/>
    </row>
    <row r="28" spans="1:15" ht="15.75">
      <c r="A28" s="273" t="s">
        <v>313</v>
      </c>
      <c r="H28" s="35" t="s">
        <v>71</v>
      </c>
      <c r="I28" s="35"/>
      <c r="J28" s="35"/>
      <c r="K28" s="35"/>
      <c r="L28" s="35"/>
      <c r="M28" s="35"/>
      <c r="N28" s="35"/>
      <c r="O28" s="35"/>
    </row>
    <row r="29" spans="1:15" ht="15.75">
      <c r="A29" s="273" t="s">
        <v>314</v>
      </c>
      <c r="H29" s="187" t="s">
        <v>284</v>
      </c>
      <c r="I29" s="35"/>
      <c r="J29" s="35"/>
      <c r="K29" s="35"/>
      <c r="N29" s="35"/>
      <c r="O29" s="35"/>
    </row>
    <row r="30" spans="2:15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15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.75">
      <c r="A33" s="35"/>
      <c r="N33" s="35"/>
      <c r="O33" s="35"/>
    </row>
    <row r="34" spans="1:15" ht="12.75">
      <c r="A34" s="35"/>
      <c r="N34" s="35"/>
      <c r="O34" s="35"/>
    </row>
  </sheetData>
  <sheetProtection/>
  <mergeCells count="4">
    <mergeCell ref="C12:L12"/>
    <mergeCell ref="C13:K13"/>
    <mergeCell ref="F14:H14"/>
    <mergeCell ref="F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5.57421875" style="0" customWidth="1"/>
    <col min="4" max="4" width="6.140625" style="0" customWidth="1"/>
    <col min="5" max="5" width="8.421875" style="0" customWidth="1"/>
    <col min="6" max="6" width="12.00390625" style="0" customWidth="1"/>
    <col min="7" max="7" width="7.421875" style="0" customWidth="1"/>
    <col min="8" max="8" width="8.140625" style="0" customWidth="1"/>
    <col min="9" max="9" width="6.7109375" style="0" customWidth="1"/>
    <col min="10" max="10" width="5.8515625" style="0" customWidth="1"/>
    <col min="11" max="11" width="6.57421875" style="0" customWidth="1"/>
    <col min="12" max="12" width="6.28125" style="0" customWidth="1"/>
    <col min="13" max="13" width="6.7109375" style="0" customWidth="1"/>
    <col min="14" max="14" width="6.00390625" style="0" customWidth="1"/>
    <col min="15" max="16" width="10.140625" style="0" customWidth="1"/>
    <col min="17" max="17" width="9.28125" style="0" customWidth="1"/>
    <col min="18" max="18" width="9.00390625" style="0" customWidth="1"/>
    <col min="19" max="19" width="11.421875" style="0" customWidth="1"/>
    <col min="21" max="21" width="3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10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19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1.75" customHeight="1">
      <c r="A4" s="68" t="s">
        <v>199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90</v>
      </c>
      <c r="U4" s="203"/>
    </row>
    <row r="5" spans="1:21" ht="12.75">
      <c r="A5" s="65"/>
      <c r="B5" s="77"/>
      <c r="C5" s="85">
        <v>9.75</v>
      </c>
      <c r="D5" s="132">
        <v>7.75</v>
      </c>
      <c r="E5" s="85">
        <v>16.25</v>
      </c>
      <c r="F5" s="85">
        <v>151.8</v>
      </c>
      <c r="G5" s="85">
        <v>121</v>
      </c>
      <c r="H5" s="85">
        <v>121.6</v>
      </c>
      <c r="I5" s="85">
        <v>28.2</v>
      </c>
      <c r="J5" s="85">
        <v>1.5</v>
      </c>
      <c r="K5" s="85">
        <v>32.5</v>
      </c>
      <c r="L5" s="85">
        <v>0.025</v>
      </c>
      <c r="M5" s="85">
        <v>0.0007</v>
      </c>
      <c r="N5" s="85">
        <v>0.75</v>
      </c>
      <c r="O5" s="85">
        <v>0.12</v>
      </c>
      <c r="P5" s="85"/>
      <c r="Q5" s="85">
        <v>191.25</v>
      </c>
      <c r="R5" s="85">
        <v>2.5</v>
      </c>
      <c r="S5" s="85">
        <v>1.25</v>
      </c>
      <c r="T5" s="196"/>
      <c r="U5" s="197"/>
    </row>
    <row r="6" spans="1:21" ht="15.75" customHeight="1">
      <c r="A6" s="106" t="s">
        <v>99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630</v>
      </c>
      <c r="U6" s="203"/>
    </row>
    <row r="7" spans="1:21" ht="15" customHeight="1">
      <c r="A7" s="87"/>
      <c r="B7" s="77">
        <v>200</v>
      </c>
      <c r="C7" s="132">
        <v>1.2</v>
      </c>
      <c r="D7" s="132">
        <v>1.2</v>
      </c>
      <c r="E7" s="85">
        <v>12.97</v>
      </c>
      <c r="F7" s="85">
        <v>65.25</v>
      </c>
      <c r="G7" s="85">
        <v>72.2</v>
      </c>
      <c r="H7" s="85">
        <v>35.5</v>
      </c>
      <c r="I7" s="85">
        <v>13.33</v>
      </c>
      <c r="J7" s="85">
        <v>0.88</v>
      </c>
      <c r="K7" s="85">
        <v>18.88</v>
      </c>
      <c r="L7" s="85">
        <v>0.01</v>
      </c>
      <c r="M7" s="85">
        <v>0.0001</v>
      </c>
      <c r="N7" s="85">
        <v>0.2</v>
      </c>
      <c r="O7" s="85">
        <v>0.122</v>
      </c>
      <c r="P7" s="85">
        <v>0.133</v>
      </c>
      <c r="Q7" s="85">
        <v>105.55</v>
      </c>
      <c r="R7" s="85">
        <v>1.05</v>
      </c>
      <c r="S7" s="85">
        <v>1</v>
      </c>
      <c r="T7" s="196"/>
      <c r="U7" s="197"/>
    </row>
    <row r="8" spans="1:21" ht="16.5" customHeight="1">
      <c r="A8" s="106" t="s">
        <v>150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>
        <v>337</v>
      </c>
      <c r="U8" s="203"/>
    </row>
    <row r="9" spans="1:21" ht="15" customHeight="1">
      <c r="A9" s="107"/>
      <c r="B9" s="77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196"/>
      <c r="U9" s="197"/>
    </row>
    <row r="10" spans="1:21" ht="1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214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27.75" customHeight="1">
      <c r="A14" s="64" t="s">
        <v>45</v>
      </c>
      <c r="B14" s="184">
        <f>SUM(B4+B7+B9+B11+B13)</f>
        <v>615</v>
      </c>
      <c r="C14" s="71">
        <f>SUM(C5+C7+C9+C11+C13)</f>
        <v>29.270000000000003</v>
      </c>
      <c r="D14" s="71">
        <f aca="true" t="shared" si="0" ref="D14:S14">SUM(D5+D7+D9+D11+D13)</f>
        <v>14.559999999999999</v>
      </c>
      <c r="E14" s="71">
        <f t="shared" si="0"/>
        <v>92.16</v>
      </c>
      <c r="F14" s="71">
        <f t="shared" si="0"/>
        <v>463.33000000000004</v>
      </c>
      <c r="G14" s="71">
        <f t="shared" si="0"/>
        <v>412.5</v>
      </c>
      <c r="H14" s="71">
        <f t="shared" si="0"/>
        <v>407.55999999999995</v>
      </c>
      <c r="I14" s="71">
        <f t="shared" si="0"/>
        <v>65.88</v>
      </c>
      <c r="J14" s="71">
        <f t="shared" si="0"/>
        <v>7.89</v>
      </c>
      <c r="K14" s="71">
        <f t="shared" si="0"/>
        <v>231.48000000000002</v>
      </c>
      <c r="L14" s="71">
        <f t="shared" si="0"/>
        <v>0.03780000000000001</v>
      </c>
      <c r="M14" s="71">
        <f t="shared" si="0"/>
        <v>0.0018599999999999999</v>
      </c>
      <c r="N14" s="71">
        <f t="shared" si="0"/>
        <v>1.15</v>
      </c>
      <c r="O14" s="71">
        <f t="shared" si="0"/>
        <v>0.58</v>
      </c>
      <c r="P14" s="71">
        <f t="shared" si="0"/>
        <v>0.31900000000000006</v>
      </c>
      <c r="Q14" s="71">
        <f t="shared" si="0"/>
        <v>373.8</v>
      </c>
      <c r="R14" s="71">
        <f t="shared" si="0"/>
        <v>4.05</v>
      </c>
      <c r="S14" s="71">
        <f t="shared" si="0"/>
        <v>2.56</v>
      </c>
      <c r="T14" s="194"/>
      <c r="U14" s="195"/>
    </row>
    <row r="15" spans="1:21" ht="14.25" customHeight="1">
      <c r="A15" s="244" t="s">
        <v>238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</row>
    <row r="16" spans="1:21" ht="14.25" customHeight="1">
      <c r="A16" s="68" t="s">
        <v>250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4.25" customHeight="1">
      <c r="A17" s="145"/>
      <c r="B17" s="143"/>
      <c r="C17" s="85">
        <v>0.96</v>
      </c>
      <c r="D17" s="85"/>
      <c r="E17" s="85">
        <v>19.2</v>
      </c>
      <c r="F17" s="85">
        <v>152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6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0.96</v>
      </c>
      <c r="D18" s="136">
        <f aca="true" t="shared" si="1" ref="D18:S18">SUM(D17)</f>
        <v>0</v>
      </c>
      <c r="E18" s="136">
        <f t="shared" si="1"/>
        <v>19.2</v>
      </c>
      <c r="F18" s="136">
        <f t="shared" si="1"/>
        <v>152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6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22.5">
      <c r="A20" s="68" t="s">
        <v>176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02" t="s">
        <v>224</v>
      </c>
      <c r="U20" s="203"/>
    </row>
    <row r="21" spans="1:21" ht="12.75">
      <c r="A21" s="69"/>
      <c r="B21" s="69"/>
      <c r="C21" s="84">
        <v>10.3</v>
      </c>
      <c r="D21" s="88">
        <v>0.3</v>
      </c>
      <c r="E21" s="84">
        <v>6.33</v>
      </c>
      <c r="F21" s="84">
        <v>58.3</v>
      </c>
      <c r="G21" s="85">
        <v>35</v>
      </c>
      <c r="H21" s="85">
        <v>27</v>
      </c>
      <c r="I21" s="85">
        <v>10.8</v>
      </c>
      <c r="J21" s="85">
        <v>0.23</v>
      </c>
      <c r="K21" s="85">
        <v>103</v>
      </c>
      <c r="L21" s="85"/>
      <c r="M21" s="85">
        <v>0.04</v>
      </c>
      <c r="N21" s="85">
        <v>0.001</v>
      </c>
      <c r="O21" s="85"/>
      <c r="P21" s="85">
        <v>0.06</v>
      </c>
      <c r="Q21" s="85"/>
      <c r="R21" s="85"/>
      <c r="S21" s="85">
        <v>2.5</v>
      </c>
      <c r="T21" s="196"/>
      <c r="U21" s="197"/>
    </row>
    <row r="22" spans="1:21" ht="16.5" customHeight="1">
      <c r="A22" s="65" t="s">
        <v>200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40</v>
      </c>
      <c r="U22" s="203"/>
    </row>
    <row r="23" spans="1:21" ht="15.75" customHeight="1">
      <c r="A23" s="69"/>
      <c r="B23" s="75"/>
      <c r="C23" s="84">
        <v>6.75</v>
      </c>
      <c r="D23" s="88">
        <v>8.12</v>
      </c>
      <c r="E23" s="84">
        <v>6.25</v>
      </c>
      <c r="F23" s="84">
        <v>217.3</v>
      </c>
      <c r="G23" s="85">
        <v>45</v>
      </c>
      <c r="H23" s="85">
        <v>90.4</v>
      </c>
      <c r="I23" s="85">
        <v>19.5</v>
      </c>
      <c r="J23" s="85">
        <v>0.025</v>
      </c>
      <c r="K23" s="85">
        <v>18.25</v>
      </c>
      <c r="L23" s="85">
        <v>0.004</v>
      </c>
      <c r="M23" s="85"/>
      <c r="N23" s="85">
        <v>0.025</v>
      </c>
      <c r="O23" s="85"/>
      <c r="P23" s="85"/>
      <c r="Q23" s="85">
        <v>65.8</v>
      </c>
      <c r="R23" s="85">
        <v>2.4</v>
      </c>
      <c r="S23" s="85">
        <v>4</v>
      </c>
      <c r="T23" s="196"/>
      <c r="U23" s="197"/>
    </row>
    <row r="24" spans="1:21" ht="18" customHeight="1">
      <c r="A24" s="68" t="s">
        <v>201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498</v>
      </c>
      <c r="U24" s="203"/>
    </row>
    <row r="25" spans="1:21" ht="12.75">
      <c r="A25" s="69"/>
      <c r="B25" s="69"/>
      <c r="C25" s="84">
        <v>9.1</v>
      </c>
      <c r="D25" s="88">
        <v>10.27</v>
      </c>
      <c r="E25" s="84">
        <v>6.3</v>
      </c>
      <c r="F25" s="84">
        <v>232</v>
      </c>
      <c r="G25" s="85">
        <v>76.6</v>
      </c>
      <c r="H25" s="85">
        <v>78</v>
      </c>
      <c r="I25" s="85">
        <v>1.75</v>
      </c>
      <c r="J25" s="85">
        <v>0.1</v>
      </c>
      <c r="K25" s="85"/>
      <c r="L25" s="85"/>
      <c r="M25" s="85">
        <v>0.03</v>
      </c>
      <c r="N25" s="85">
        <v>0.017</v>
      </c>
      <c r="O25" s="85">
        <v>0.025</v>
      </c>
      <c r="P25" s="85">
        <v>0.22</v>
      </c>
      <c r="Q25" s="85">
        <v>25</v>
      </c>
      <c r="R25" s="85"/>
      <c r="S25" s="85"/>
      <c r="T25" s="196"/>
      <c r="U25" s="197"/>
    </row>
    <row r="26" spans="1:21" ht="12.75">
      <c r="A26" s="65" t="s">
        <v>191</v>
      </c>
      <c r="B26" s="77">
        <v>200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 t="s">
        <v>228</v>
      </c>
      <c r="U26" s="203"/>
    </row>
    <row r="27" spans="1:21" ht="12.75">
      <c r="A27" s="65"/>
      <c r="B27" s="65"/>
      <c r="C27" s="84">
        <v>4.2</v>
      </c>
      <c r="D27" s="88">
        <v>13.06</v>
      </c>
      <c r="E27" s="84">
        <v>28.9</v>
      </c>
      <c r="F27" s="84">
        <v>290.6</v>
      </c>
      <c r="G27" s="85">
        <v>12.6</v>
      </c>
      <c r="H27" s="85">
        <v>33.06</v>
      </c>
      <c r="I27" s="85">
        <v>10.8</v>
      </c>
      <c r="J27" s="85"/>
      <c r="K27" s="85">
        <v>44.6</v>
      </c>
      <c r="L27" s="85"/>
      <c r="M27" s="85"/>
      <c r="N27" s="85"/>
      <c r="O27" s="85"/>
      <c r="P27" s="85">
        <v>0.014</v>
      </c>
      <c r="Q27" s="85"/>
      <c r="R27" s="85"/>
      <c r="S27" s="85"/>
      <c r="T27" s="196"/>
      <c r="U27" s="197"/>
    </row>
    <row r="28" spans="1:21" ht="19.5" customHeight="1">
      <c r="A28" s="83" t="s">
        <v>159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699</v>
      </c>
      <c r="U28" s="203"/>
    </row>
    <row r="29" spans="1:21" ht="12.75">
      <c r="A29" s="69"/>
      <c r="B29" s="75"/>
      <c r="C29" s="84">
        <v>0.1</v>
      </c>
      <c r="D29" s="84"/>
      <c r="E29" s="84">
        <v>25.1</v>
      </c>
      <c r="F29" s="84">
        <v>96</v>
      </c>
      <c r="G29" s="85">
        <v>24</v>
      </c>
      <c r="H29" s="85">
        <v>8.1</v>
      </c>
      <c r="I29" s="85">
        <v>8.43</v>
      </c>
      <c r="J29" s="85">
        <v>0.33</v>
      </c>
      <c r="K29" s="85">
        <v>230</v>
      </c>
      <c r="L29" s="85">
        <v>0.03</v>
      </c>
      <c r="M29" s="85"/>
      <c r="N29" s="85">
        <v>1.1</v>
      </c>
      <c r="O29" s="85">
        <v>0.01</v>
      </c>
      <c r="P29" s="85">
        <v>0.01</v>
      </c>
      <c r="Q29" s="85">
        <v>3</v>
      </c>
      <c r="R29" s="85"/>
      <c r="S29" s="85">
        <v>13.3</v>
      </c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75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38.61</v>
      </c>
      <c r="D34" s="71">
        <f aca="true" t="shared" si="2" ref="D34:S34">SUM(D21+D23+D25+D27+D29+D31+D33)</f>
        <v>32.88</v>
      </c>
      <c r="E34" s="71">
        <f t="shared" si="2"/>
        <v>141.28</v>
      </c>
      <c r="F34" s="71">
        <f t="shared" si="2"/>
        <v>1101.7</v>
      </c>
      <c r="G34" s="71">
        <f t="shared" si="2"/>
        <v>325.59999999999997</v>
      </c>
      <c r="H34" s="71">
        <f t="shared" si="2"/>
        <v>378.26</v>
      </c>
      <c r="I34" s="71">
        <f t="shared" si="2"/>
        <v>70.77</v>
      </c>
      <c r="J34" s="71">
        <f t="shared" si="2"/>
        <v>5.6850000000000005</v>
      </c>
      <c r="K34" s="71">
        <f t="shared" si="2"/>
        <v>532.5500000000001</v>
      </c>
      <c r="L34" s="71">
        <f t="shared" si="2"/>
        <v>0.037000000000000005</v>
      </c>
      <c r="M34" s="71">
        <f t="shared" si="2"/>
        <v>0.07006000000000001</v>
      </c>
      <c r="N34" s="71">
        <f t="shared" si="2"/>
        <v>1.353</v>
      </c>
      <c r="O34" s="71">
        <f t="shared" si="2"/>
        <v>0.505</v>
      </c>
      <c r="P34" s="71">
        <f t="shared" si="2"/>
        <v>0.32300000000000006</v>
      </c>
      <c r="Q34" s="71">
        <f t="shared" si="2"/>
        <v>93.8</v>
      </c>
      <c r="R34" s="71">
        <f t="shared" si="2"/>
        <v>2.4</v>
      </c>
      <c r="S34" s="71">
        <f t="shared" si="2"/>
        <v>20.17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281</v>
      </c>
      <c r="B36" s="150">
        <v>100</v>
      </c>
      <c r="C36" s="85">
        <v>0.9</v>
      </c>
      <c r="D36" s="85">
        <v>0.2</v>
      </c>
      <c r="E36" s="85">
        <v>8.1</v>
      </c>
      <c r="F36" s="85">
        <v>63</v>
      </c>
      <c r="G36" s="85">
        <v>34</v>
      </c>
      <c r="H36" s="85">
        <v>23</v>
      </c>
      <c r="I36" s="85">
        <v>13</v>
      </c>
      <c r="J36" s="85">
        <v>0.3</v>
      </c>
      <c r="K36" s="85">
        <v>197</v>
      </c>
      <c r="L36" s="85">
        <v>0.0002</v>
      </c>
      <c r="M36" s="85"/>
      <c r="N36" s="85"/>
      <c r="O36" s="85"/>
      <c r="P36" s="85"/>
      <c r="Q36" s="85">
        <v>113</v>
      </c>
      <c r="R36" s="85"/>
      <c r="S36" s="85">
        <v>60</v>
      </c>
      <c r="T36" s="66"/>
      <c r="U36" s="66"/>
    </row>
    <row r="37" spans="1:21" ht="19.5" customHeight="1">
      <c r="A37" s="68" t="s">
        <v>202</v>
      </c>
      <c r="B37" s="70">
        <v>100</v>
      </c>
      <c r="C37" s="85">
        <v>1.92</v>
      </c>
      <c r="D37" s="85">
        <v>1.68</v>
      </c>
      <c r="E37" s="85">
        <v>78.06</v>
      </c>
      <c r="F37" s="85">
        <v>345.4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225">
        <v>274</v>
      </c>
      <c r="U37" s="226"/>
    </row>
    <row r="38" spans="1:21" ht="17.25" customHeight="1">
      <c r="A38" s="68" t="s">
        <v>203</v>
      </c>
      <c r="B38" s="70">
        <v>200</v>
      </c>
      <c r="C38" s="85">
        <v>5.6</v>
      </c>
      <c r="D38" s="85">
        <v>5</v>
      </c>
      <c r="E38" s="85">
        <v>22</v>
      </c>
      <c r="F38" s="85">
        <v>201</v>
      </c>
      <c r="G38" s="85">
        <v>208</v>
      </c>
      <c r="H38" s="85">
        <v>172</v>
      </c>
      <c r="I38" s="85">
        <v>18</v>
      </c>
      <c r="J38" s="85">
        <v>0.2</v>
      </c>
      <c r="K38" s="85"/>
      <c r="L38" s="85">
        <v>0.01</v>
      </c>
      <c r="M38" s="85">
        <v>3E-05</v>
      </c>
      <c r="N38" s="85">
        <v>0.003</v>
      </c>
      <c r="O38" s="85"/>
      <c r="P38" s="85">
        <v>0.3</v>
      </c>
      <c r="Q38" s="85">
        <v>61</v>
      </c>
      <c r="R38" s="85">
        <v>0.1</v>
      </c>
      <c r="S38" s="85">
        <v>1.2</v>
      </c>
      <c r="T38" s="225" t="s">
        <v>223</v>
      </c>
      <c r="U38" s="253"/>
    </row>
    <row r="39" spans="1:21" ht="12.75">
      <c r="A39" s="64" t="s">
        <v>47</v>
      </c>
      <c r="B39" s="184">
        <f>SUM(B36+B37+B38)</f>
        <v>400</v>
      </c>
      <c r="C39" s="71">
        <f>SUM(C36+C37+C38)</f>
        <v>8.42</v>
      </c>
      <c r="D39" s="71">
        <f aca="true" t="shared" si="3" ref="D39:S39">SUM(D36+D37+D38)</f>
        <v>6.88</v>
      </c>
      <c r="E39" s="71">
        <f t="shared" si="3"/>
        <v>108.16</v>
      </c>
      <c r="F39" s="71">
        <f t="shared" si="3"/>
        <v>609.4</v>
      </c>
      <c r="G39" s="71">
        <f t="shared" si="3"/>
        <v>242</v>
      </c>
      <c r="H39" s="71">
        <f t="shared" si="3"/>
        <v>195</v>
      </c>
      <c r="I39" s="71">
        <f t="shared" si="3"/>
        <v>31</v>
      </c>
      <c r="J39" s="71">
        <f t="shared" si="3"/>
        <v>0.5</v>
      </c>
      <c r="K39" s="71">
        <f t="shared" si="3"/>
        <v>197</v>
      </c>
      <c r="L39" s="71">
        <f t="shared" si="3"/>
        <v>0.0102</v>
      </c>
      <c r="M39" s="71">
        <f t="shared" si="3"/>
        <v>3E-05</v>
      </c>
      <c r="N39" s="71">
        <f t="shared" si="3"/>
        <v>0.003</v>
      </c>
      <c r="O39" s="71">
        <f t="shared" si="3"/>
        <v>0</v>
      </c>
      <c r="P39" s="71">
        <f t="shared" si="3"/>
        <v>0.3</v>
      </c>
      <c r="Q39" s="71">
        <f t="shared" si="3"/>
        <v>174</v>
      </c>
      <c r="R39" s="71">
        <f t="shared" si="3"/>
        <v>0.1</v>
      </c>
      <c r="S39" s="71">
        <f t="shared" si="3"/>
        <v>61.2</v>
      </c>
      <c r="T39" s="194"/>
      <c r="U39" s="195"/>
    </row>
    <row r="40" spans="1:21" ht="12.75">
      <c r="A40" s="64" t="s">
        <v>48</v>
      </c>
      <c r="B40" s="71"/>
      <c r="C40" s="86">
        <f>SUM(C14+C18+C34+C39)</f>
        <v>77.26</v>
      </c>
      <c r="D40" s="86">
        <f aca="true" t="shared" si="4" ref="D40:R40">SUM(D14+D18+D34+D39)</f>
        <v>54.32</v>
      </c>
      <c r="E40" s="86">
        <f t="shared" si="4"/>
        <v>360.79999999999995</v>
      </c>
      <c r="F40" s="86">
        <f t="shared" si="4"/>
        <v>2326.4300000000003</v>
      </c>
      <c r="G40" s="86">
        <f t="shared" si="4"/>
        <v>1020.0999999999999</v>
      </c>
      <c r="H40" s="86">
        <f t="shared" si="4"/>
        <v>1004.8199999999999</v>
      </c>
      <c r="I40" s="86">
        <f t="shared" si="4"/>
        <v>185.64999999999998</v>
      </c>
      <c r="J40" s="86">
        <f t="shared" si="4"/>
        <v>14.075</v>
      </c>
      <c r="K40" s="86">
        <f t="shared" si="4"/>
        <v>998.0300000000001</v>
      </c>
      <c r="L40" s="86">
        <f t="shared" si="4"/>
        <v>0.085</v>
      </c>
      <c r="M40" s="86">
        <f t="shared" si="4"/>
        <v>0.07195000000000001</v>
      </c>
      <c r="N40" s="86">
        <f t="shared" si="4"/>
        <v>2.5069999999999997</v>
      </c>
      <c r="O40" s="86">
        <f t="shared" si="4"/>
        <v>1.085</v>
      </c>
      <c r="P40" s="86">
        <f t="shared" si="4"/>
        <v>0.9520000000000002</v>
      </c>
      <c r="Q40" s="86">
        <f t="shared" si="4"/>
        <v>641.6</v>
      </c>
      <c r="R40" s="86">
        <f t="shared" si="4"/>
        <v>6.549999999999999</v>
      </c>
      <c r="S40" s="86">
        <f>SUM(S14+S18+S34+S39)</f>
        <v>89.93</v>
      </c>
      <c r="T40" s="71"/>
      <c r="U40" s="71"/>
    </row>
  </sheetData>
  <sheetProtection/>
  <mergeCells count="23">
    <mergeCell ref="T39:U39"/>
    <mergeCell ref="T34:U34"/>
    <mergeCell ref="A19:U19"/>
    <mergeCell ref="T32:U33"/>
    <mergeCell ref="T22:U23"/>
    <mergeCell ref="T30:U31"/>
    <mergeCell ref="T28:U29"/>
    <mergeCell ref="T38:U38"/>
    <mergeCell ref="T37:U37"/>
    <mergeCell ref="T20:U21"/>
    <mergeCell ref="T24:U25"/>
    <mergeCell ref="A35:U35"/>
    <mergeCell ref="T26:U27"/>
    <mergeCell ref="T12:U13"/>
    <mergeCell ref="T16:U18"/>
    <mergeCell ref="A15:U15"/>
    <mergeCell ref="A2:U2"/>
    <mergeCell ref="T4:U5"/>
    <mergeCell ref="T6:U7"/>
    <mergeCell ref="T3:U3"/>
    <mergeCell ref="T8:U9"/>
    <mergeCell ref="T14:U14"/>
    <mergeCell ref="T10:U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17.140625" style="0" customWidth="1"/>
    <col min="2" max="2" width="6.7109375" style="0" customWidth="1"/>
    <col min="3" max="3" width="5.7109375" style="0" customWidth="1"/>
    <col min="4" max="4" width="6.140625" style="0" customWidth="1"/>
    <col min="5" max="5" width="8.421875" style="0" customWidth="1"/>
    <col min="6" max="6" width="12.57421875" style="0" customWidth="1"/>
    <col min="7" max="7" width="7.421875" style="0" customWidth="1"/>
    <col min="8" max="8" width="8.140625" style="0" customWidth="1"/>
    <col min="9" max="9" width="5.8515625" style="0" customWidth="1"/>
    <col min="10" max="10" width="5.57421875" style="0" customWidth="1"/>
    <col min="11" max="11" width="7.421875" style="0" customWidth="1"/>
    <col min="12" max="12" width="9.421875" style="0" customWidth="1"/>
    <col min="13" max="13" width="8.140625" style="0" customWidth="1"/>
    <col min="14" max="14" width="7.140625" style="0" customWidth="1"/>
    <col min="15" max="16" width="9.57421875" style="0" customWidth="1"/>
    <col min="17" max="17" width="9.00390625" style="0" customWidth="1"/>
    <col min="18" max="18" width="9.140625" style="0" customWidth="1"/>
    <col min="19" max="19" width="11.5742187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11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1.75" customHeight="1">
      <c r="A3" s="65" t="s">
        <v>43</v>
      </c>
      <c r="B3" s="66" t="s">
        <v>144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1" customHeight="1">
      <c r="A4" s="68" t="s">
        <v>95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84</v>
      </c>
      <c r="U4" s="203"/>
    </row>
    <row r="5" spans="1:21" ht="12.75">
      <c r="A5" s="65"/>
      <c r="B5" s="77"/>
      <c r="C5" s="85">
        <v>7.5</v>
      </c>
      <c r="D5" s="132">
        <v>1.75</v>
      </c>
      <c r="E5" s="85">
        <v>16.5</v>
      </c>
      <c r="F5" s="85">
        <v>194.7</v>
      </c>
      <c r="G5" s="85">
        <v>111</v>
      </c>
      <c r="H5" s="85">
        <v>118</v>
      </c>
      <c r="I5" s="85">
        <v>49.2</v>
      </c>
      <c r="J5" s="85">
        <v>2</v>
      </c>
      <c r="K5" s="85">
        <v>32.5</v>
      </c>
      <c r="L5" s="85">
        <v>0.012</v>
      </c>
      <c r="M5" s="85">
        <v>0.0007</v>
      </c>
      <c r="N5" s="85">
        <v>0.75</v>
      </c>
      <c r="O5" s="85">
        <v>0.12</v>
      </c>
      <c r="P5" s="85">
        <v>0.25</v>
      </c>
      <c r="Q5" s="85">
        <v>172.5</v>
      </c>
      <c r="R5" s="85">
        <v>2.5</v>
      </c>
      <c r="S5" s="85">
        <v>1.25</v>
      </c>
      <c r="T5" s="196"/>
      <c r="U5" s="197"/>
    </row>
    <row r="6" spans="1:21" ht="15.75" customHeight="1">
      <c r="A6" s="68" t="s">
        <v>51</v>
      </c>
      <c r="B6" s="70">
        <v>200</v>
      </c>
      <c r="C6" s="85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685</v>
      </c>
      <c r="U6" s="203"/>
    </row>
    <row r="7" spans="1:21" ht="15" customHeight="1">
      <c r="A7" s="65"/>
      <c r="B7" s="62"/>
      <c r="C7" s="85">
        <v>0.12</v>
      </c>
      <c r="D7" s="132"/>
      <c r="E7" s="85">
        <v>12.04</v>
      </c>
      <c r="F7" s="85">
        <v>48.64</v>
      </c>
      <c r="G7" s="85"/>
      <c r="H7" s="85">
        <v>2</v>
      </c>
      <c r="I7" s="85">
        <v>1.5</v>
      </c>
      <c r="J7" s="85"/>
      <c r="K7" s="85"/>
      <c r="L7" s="85"/>
      <c r="M7" s="85"/>
      <c r="N7" s="85">
        <v>0.3</v>
      </c>
      <c r="O7" s="85"/>
      <c r="P7" s="85"/>
      <c r="Q7" s="85"/>
      <c r="R7" s="85"/>
      <c r="S7" s="85"/>
      <c r="T7" s="196"/>
      <c r="U7" s="197"/>
    </row>
    <row r="8" spans="1:21" ht="15" customHeight="1">
      <c r="A8" s="106" t="s">
        <v>157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3"/>
    </row>
    <row r="9" spans="1:21" ht="15" customHeight="1">
      <c r="A9" s="107"/>
      <c r="B9" s="77">
        <v>30</v>
      </c>
      <c r="C9" s="89">
        <v>9.6</v>
      </c>
      <c r="D9" s="89">
        <v>24</v>
      </c>
      <c r="E9" s="83">
        <v>2.4</v>
      </c>
      <c r="F9" s="83">
        <v>180</v>
      </c>
      <c r="G9" s="83">
        <v>275</v>
      </c>
      <c r="H9" s="83">
        <v>207.2</v>
      </c>
      <c r="I9" s="83">
        <v>8.1</v>
      </c>
      <c r="J9" s="83">
        <v>0.36</v>
      </c>
      <c r="K9" s="83">
        <v>0.48</v>
      </c>
      <c r="L9" s="83">
        <v>0.007</v>
      </c>
      <c r="M9" s="83"/>
      <c r="N9" s="83"/>
      <c r="O9" s="83">
        <v>0.014</v>
      </c>
      <c r="P9" s="83">
        <v>0.024</v>
      </c>
      <c r="Q9" s="83">
        <v>148</v>
      </c>
      <c r="R9" s="83">
        <v>0.32</v>
      </c>
      <c r="S9" s="83">
        <v>0.24</v>
      </c>
      <c r="T9" s="196"/>
      <c r="U9" s="197"/>
    </row>
    <row r="10" spans="1:21" ht="1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6">
        <f>SUM(B4+B6+B9+B11+B13)</f>
        <v>605</v>
      </c>
      <c r="C14" s="71">
        <f>SUM(C5+C7+C9+C11+C13)</f>
        <v>24.64</v>
      </c>
      <c r="D14" s="71">
        <f aca="true" t="shared" si="0" ref="D14:S14">SUM(D5+D7+D9+D11+D13)</f>
        <v>26.759999999999998</v>
      </c>
      <c r="E14" s="71">
        <f t="shared" si="0"/>
        <v>93.6</v>
      </c>
      <c r="F14" s="71">
        <f t="shared" si="0"/>
        <v>607.14</v>
      </c>
      <c r="G14" s="71">
        <f t="shared" si="0"/>
        <v>503.1</v>
      </c>
      <c r="H14" s="71">
        <f>SUM(H5+H7+H9+H11+H13)</f>
        <v>470.1</v>
      </c>
      <c r="I14" s="71">
        <f t="shared" si="0"/>
        <v>78.35</v>
      </c>
      <c r="J14" s="71">
        <f t="shared" si="0"/>
        <v>6.86</v>
      </c>
      <c r="K14" s="71">
        <f t="shared" si="0"/>
        <v>156.57999999999998</v>
      </c>
      <c r="L14" s="71">
        <f t="shared" si="0"/>
        <v>0.021</v>
      </c>
      <c r="M14" s="71">
        <f t="shared" si="0"/>
        <v>0.00076</v>
      </c>
      <c r="N14" s="71">
        <f t="shared" si="0"/>
        <v>1.22</v>
      </c>
      <c r="O14" s="71">
        <f t="shared" si="0"/>
        <v>0.44399999999999995</v>
      </c>
      <c r="P14" s="71">
        <f t="shared" si="0"/>
        <v>0.29000000000000004</v>
      </c>
      <c r="Q14" s="71">
        <f t="shared" si="0"/>
        <v>320.5</v>
      </c>
      <c r="R14" s="71">
        <f t="shared" si="0"/>
        <v>2.82</v>
      </c>
      <c r="S14" s="71">
        <f t="shared" si="0"/>
        <v>1.7999999999999998</v>
      </c>
      <c r="T14" s="194"/>
      <c r="U14" s="195"/>
    </row>
    <row r="15" spans="1:21" ht="13.5" customHeight="1">
      <c r="A15" s="211" t="s">
        <v>235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3.5" customHeight="1">
      <c r="A16" s="68" t="s">
        <v>217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0.53</v>
      </c>
      <c r="D17" s="85"/>
      <c r="E17" s="85">
        <v>26.4</v>
      </c>
      <c r="F17" s="85">
        <v>179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12.2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0.53</v>
      </c>
      <c r="D18" s="136">
        <f aca="true" t="shared" si="1" ref="D18:S18">SUM(D17)</f>
        <v>0</v>
      </c>
      <c r="E18" s="136">
        <f t="shared" si="1"/>
        <v>26.4</v>
      </c>
      <c r="F18" s="136">
        <f t="shared" si="1"/>
        <v>179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12.2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204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 t="s">
        <v>226</v>
      </c>
      <c r="U20" s="228"/>
    </row>
    <row r="21" spans="1:21" ht="12.75">
      <c r="A21" s="69"/>
      <c r="B21" s="75"/>
      <c r="C21" s="132">
        <v>6.4</v>
      </c>
      <c r="D21" s="85">
        <v>7.6</v>
      </c>
      <c r="E21" s="85">
        <v>6.5</v>
      </c>
      <c r="F21" s="85">
        <v>132</v>
      </c>
      <c r="G21" s="85">
        <v>17.2</v>
      </c>
      <c r="H21" s="85">
        <v>27.4</v>
      </c>
      <c r="I21" s="85">
        <v>10.4</v>
      </c>
      <c r="J21" s="85">
        <v>0.4</v>
      </c>
      <c r="K21" s="85">
        <v>115.6</v>
      </c>
      <c r="L21" s="85">
        <v>0.002</v>
      </c>
      <c r="M21" s="85"/>
      <c r="N21" s="85">
        <v>0.7</v>
      </c>
      <c r="O21" s="85"/>
      <c r="P21" s="85">
        <v>0.04</v>
      </c>
      <c r="Q21" s="85">
        <v>96</v>
      </c>
      <c r="R21" s="85"/>
      <c r="S21" s="85">
        <v>9.6</v>
      </c>
      <c r="T21" s="229"/>
      <c r="U21" s="230"/>
    </row>
    <row r="22" spans="1:21" ht="22.5" customHeight="1">
      <c r="A22" s="65" t="s">
        <v>205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36</v>
      </c>
      <c r="U22" s="203"/>
    </row>
    <row r="23" spans="1:21" ht="15.75" customHeight="1">
      <c r="A23" s="69"/>
      <c r="B23" s="69"/>
      <c r="C23" s="84">
        <v>4.4</v>
      </c>
      <c r="D23" s="88">
        <v>6.55</v>
      </c>
      <c r="E23" s="84">
        <v>7.3</v>
      </c>
      <c r="F23" s="84">
        <v>168</v>
      </c>
      <c r="G23" s="85">
        <v>14.1</v>
      </c>
      <c r="H23" s="85">
        <v>21.6</v>
      </c>
      <c r="I23" s="85">
        <v>13.7</v>
      </c>
      <c r="J23" s="85">
        <v>0.012</v>
      </c>
      <c r="K23" s="85">
        <v>18.25</v>
      </c>
      <c r="L23" s="85">
        <v>0.003</v>
      </c>
      <c r="M23" s="85"/>
      <c r="N23" s="85">
        <v>0.03</v>
      </c>
      <c r="O23" s="85"/>
      <c r="P23" s="85"/>
      <c r="Q23" s="85">
        <v>55.8</v>
      </c>
      <c r="R23" s="85">
        <v>4.3</v>
      </c>
      <c r="S23" s="85">
        <v>9.17</v>
      </c>
      <c r="T23" s="196"/>
      <c r="U23" s="197"/>
    </row>
    <row r="24" spans="1:21" ht="19.5" customHeight="1">
      <c r="A24" s="68" t="s">
        <v>206</v>
      </c>
      <c r="B24" s="70">
        <v>250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438</v>
      </c>
      <c r="U24" s="203"/>
    </row>
    <row r="25" spans="1:21" ht="12.75">
      <c r="A25" s="69"/>
      <c r="B25" s="75"/>
      <c r="C25" s="84">
        <v>10.2</v>
      </c>
      <c r="D25" s="88">
        <v>50.8</v>
      </c>
      <c r="E25" s="84">
        <v>2.75</v>
      </c>
      <c r="F25" s="84">
        <v>384.4</v>
      </c>
      <c r="G25" s="85">
        <v>71.25</v>
      </c>
      <c r="H25" s="85">
        <v>106.3</v>
      </c>
      <c r="I25" s="85">
        <v>0.86</v>
      </c>
      <c r="J25" s="85">
        <v>2.5</v>
      </c>
      <c r="K25" s="85">
        <v>197.75</v>
      </c>
      <c r="L25" s="85">
        <v>0.005</v>
      </c>
      <c r="M25" s="85"/>
      <c r="N25" s="85">
        <v>0.13</v>
      </c>
      <c r="O25" s="85"/>
      <c r="P25" s="85">
        <v>0.45</v>
      </c>
      <c r="Q25" s="85">
        <v>189</v>
      </c>
      <c r="R25" s="85"/>
      <c r="S25" s="85">
        <v>4.75</v>
      </c>
      <c r="T25" s="196"/>
      <c r="U25" s="197"/>
    </row>
    <row r="26" spans="1:21" ht="12.75">
      <c r="A26" s="68" t="s">
        <v>147</v>
      </c>
      <c r="B26" s="70">
        <v>200</v>
      </c>
      <c r="C26" s="84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638</v>
      </c>
      <c r="U26" s="208"/>
    </row>
    <row r="27" spans="1:21" ht="12.75">
      <c r="A27" s="69"/>
      <c r="B27" s="75"/>
      <c r="C27" s="84">
        <v>0.5</v>
      </c>
      <c r="D27" s="84"/>
      <c r="E27" s="84">
        <v>22.7</v>
      </c>
      <c r="F27" s="84">
        <v>156.5</v>
      </c>
      <c r="G27" s="85"/>
      <c r="H27" s="85"/>
      <c r="I27" s="85"/>
      <c r="J27" s="85"/>
      <c r="K27" s="85">
        <v>242.4</v>
      </c>
      <c r="L27" s="85"/>
      <c r="M27" s="85"/>
      <c r="N27" s="85"/>
      <c r="O27" s="85"/>
      <c r="P27" s="85"/>
      <c r="Q27" s="85"/>
      <c r="R27" s="85"/>
      <c r="S27" s="85">
        <v>5.2</v>
      </c>
      <c r="T27" s="209"/>
      <c r="U27" s="210"/>
    </row>
    <row r="28" spans="1:21" ht="12.75">
      <c r="A28" s="65" t="s">
        <v>12</v>
      </c>
      <c r="B28" s="77">
        <v>85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 t="s">
        <v>223</v>
      </c>
      <c r="U28" s="208"/>
    </row>
    <row r="29" spans="1:21" ht="12.75">
      <c r="A29" s="65"/>
      <c r="B29" s="77"/>
      <c r="C29" s="85">
        <v>5.3</v>
      </c>
      <c r="D29" s="85">
        <v>0.61</v>
      </c>
      <c r="E29" s="85">
        <v>39</v>
      </c>
      <c r="F29" s="85">
        <v>100.7</v>
      </c>
      <c r="G29" s="85">
        <v>77.5</v>
      </c>
      <c r="H29" s="85">
        <v>75.3</v>
      </c>
      <c r="I29" s="85">
        <v>0.69</v>
      </c>
      <c r="J29" s="85">
        <v>2.9</v>
      </c>
      <c r="K29" s="85">
        <v>87.8</v>
      </c>
      <c r="L29" s="85">
        <v>0.002</v>
      </c>
      <c r="M29" s="85"/>
      <c r="N29" s="85"/>
      <c r="O29" s="85">
        <v>0.24</v>
      </c>
      <c r="P29" s="85"/>
      <c r="Q29" s="85"/>
      <c r="R29" s="85"/>
      <c r="S29" s="85">
        <v>0.14</v>
      </c>
      <c r="T29" s="209"/>
      <c r="U29" s="210"/>
    </row>
    <row r="30" spans="1:21" ht="12.75">
      <c r="A30" s="68" t="s">
        <v>13</v>
      </c>
      <c r="B30" s="70">
        <v>54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9"/>
      <c r="B31" s="75"/>
      <c r="C31" s="85">
        <v>2.86</v>
      </c>
      <c r="D31" s="85">
        <v>0.52</v>
      </c>
      <c r="E31" s="85">
        <v>29.4</v>
      </c>
      <c r="F31" s="85">
        <v>106.8</v>
      </c>
      <c r="G31" s="85">
        <v>54.9</v>
      </c>
      <c r="H31" s="85">
        <v>66.4</v>
      </c>
      <c r="I31" s="85">
        <v>18.8</v>
      </c>
      <c r="J31" s="85">
        <v>2.1</v>
      </c>
      <c r="K31" s="85">
        <v>48.9</v>
      </c>
      <c r="L31" s="85">
        <v>0.001</v>
      </c>
      <c r="M31" s="85">
        <v>6E-05</v>
      </c>
      <c r="N31" s="85">
        <v>0.21</v>
      </c>
      <c r="O31" s="85">
        <v>0.23</v>
      </c>
      <c r="P31" s="85">
        <v>0.019</v>
      </c>
      <c r="Q31" s="85"/>
      <c r="R31" s="85"/>
      <c r="S31" s="85">
        <v>0.23</v>
      </c>
      <c r="T31" s="209"/>
      <c r="U31" s="210"/>
    </row>
    <row r="32" spans="1:21" ht="12.75">
      <c r="A32" s="64" t="s">
        <v>66</v>
      </c>
      <c r="B32" s="184">
        <f>SUM(B20+B22+B24+B26+B28+B30)</f>
        <v>939</v>
      </c>
      <c r="C32" s="71">
        <f>SUM(C21+C23+C25+C27+C29+C31)</f>
        <v>29.66</v>
      </c>
      <c r="D32" s="71">
        <f aca="true" t="shared" si="2" ref="D32:S32">SUM(D21+D23+D25+D27+D29+D31)</f>
        <v>66.07999999999998</v>
      </c>
      <c r="E32" s="71">
        <f t="shared" si="2"/>
        <v>107.65</v>
      </c>
      <c r="F32" s="71">
        <f t="shared" si="2"/>
        <v>1048.4</v>
      </c>
      <c r="G32" s="71">
        <f>SUM(G21+G23+G25+G29+G31)</f>
        <v>234.95000000000002</v>
      </c>
      <c r="H32" s="71">
        <f>SUM(H21+H23+H25+H29+H31)</f>
        <v>297</v>
      </c>
      <c r="I32" s="71">
        <f t="shared" si="2"/>
        <v>44.45</v>
      </c>
      <c r="J32" s="71">
        <f t="shared" si="2"/>
        <v>7.911999999999999</v>
      </c>
      <c r="K32" s="71">
        <f t="shared" si="2"/>
        <v>710.6999999999999</v>
      </c>
      <c r="L32" s="71">
        <f t="shared" si="2"/>
        <v>0.013000000000000001</v>
      </c>
      <c r="M32" s="71">
        <f t="shared" si="2"/>
        <v>6E-05</v>
      </c>
      <c r="N32" s="71">
        <f t="shared" si="2"/>
        <v>1.07</v>
      </c>
      <c r="O32" s="71">
        <f t="shared" si="2"/>
        <v>0.47</v>
      </c>
      <c r="P32" s="71">
        <f t="shared" si="2"/>
        <v>0.509</v>
      </c>
      <c r="Q32" s="71">
        <f t="shared" si="2"/>
        <v>340.8</v>
      </c>
      <c r="R32" s="71">
        <f t="shared" si="2"/>
        <v>4.3</v>
      </c>
      <c r="S32" s="71">
        <f t="shared" si="2"/>
        <v>29.09</v>
      </c>
      <c r="T32" s="194"/>
      <c r="U32" s="195"/>
    </row>
    <row r="33" spans="1:21" ht="12.75">
      <c r="A33" s="211" t="s">
        <v>46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1"/>
    </row>
    <row r="34" spans="1:21" ht="12.75">
      <c r="A34" s="66" t="s">
        <v>110</v>
      </c>
      <c r="B34" s="150">
        <v>100</v>
      </c>
      <c r="C34" s="85">
        <v>0.8</v>
      </c>
      <c r="D34" s="132">
        <v>0.2</v>
      </c>
      <c r="E34" s="85">
        <v>7.49</v>
      </c>
      <c r="F34" s="85">
        <v>49.8</v>
      </c>
      <c r="G34" s="85">
        <v>35</v>
      </c>
      <c r="H34" s="85">
        <v>17</v>
      </c>
      <c r="I34" s="85">
        <v>11</v>
      </c>
      <c r="J34" s="85">
        <v>0.1</v>
      </c>
      <c r="K34" s="85">
        <v>55</v>
      </c>
      <c r="L34" s="85">
        <v>0.02</v>
      </c>
      <c r="M34" s="85">
        <v>0.01</v>
      </c>
      <c r="N34" s="85">
        <v>0.4</v>
      </c>
      <c r="O34" s="85"/>
      <c r="P34" s="85">
        <v>0.029</v>
      </c>
      <c r="Q34" s="85">
        <v>92</v>
      </c>
      <c r="R34" s="85"/>
      <c r="S34" s="85">
        <v>10.5</v>
      </c>
      <c r="T34" s="225" t="s">
        <v>223</v>
      </c>
      <c r="U34" s="226"/>
    </row>
    <row r="35" spans="1:21" ht="12.75">
      <c r="A35" s="65" t="s">
        <v>280</v>
      </c>
      <c r="B35" s="77">
        <v>50</v>
      </c>
      <c r="C35" s="85">
        <v>0.96</v>
      </c>
      <c r="D35" s="85"/>
      <c r="E35" s="85">
        <v>0.84</v>
      </c>
      <c r="F35" s="85">
        <v>55.3</v>
      </c>
      <c r="G35" s="85">
        <v>24.03</v>
      </c>
      <c r="H35" s="85">
        <v>24.03</v>
      </c>
      <c r="I35" s="85">
        <v>23.2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162"/>
      <c r="U35" s="163"/>
    </row>
    <row r="36" spans="1:23" ht="15" customHeight="1">
      <c r="A36" s="68" t="s">
        <v>244</v>
      </c>
      <c r="B36" s="70">
        <v>200</v>
      </c>
      <c r="C36" s="90">
        <v>5.6</v>
      </c>
      <c r="D36" s="90">
        <v>5</v>
      </c>
      <c r="E36" s="90">
        <v>22.4</v>
      </c>
      <c r="F36" s="90">
        <v>162</v>
      </c>
      <c r="G36" s="85">
        <v>218</v>
      </c>
      <c r="H36" s="85">
        <v>172</v>
      </c>
      <c r="I36" s="85">
        <v>8</v>
      </c>
      <c r="J36" s="85">
        <v>0.2</v>
      </c>
      <c r="K36" s="85"/>
      <c r="L36" s="85">
        <v>0.018</v>
      </c>
      <c r="M36" s="85">
        <v>4E-05</v>
      </c>
      <c r="N36" s="85">
        <v>0.004</v>
      </c>
      <c r="O36" s="85"/>
      <c r="P36" s="85">
        <v>0.3</v>
      </c>
      <c r="Q36" s="85">
        <v>44</v>
      </c>
      <c r="R36" s="85">
        <v>0.1</v>
      </c>
      <c r="S36" s="85">
        <v>1.2</v>
      </c>
      <c r="T36" s="225" t="s">
        <v>223</v>
      </c>
      <c r="U36" s="226"/>
      <c r="V36" s="66"/>
      <c r="W36" s="66"/>
    </row>
    <row r="37" spans="1:21" ht="12.75">
      <c r="A37" s="64" t="s">
        <v>47</v>
      </c>
      <c r="B37" s="184">
        <f>SUM(B34+B35+B36)</f>
        <v>350</v>
      </c>
      <c r="C37" s="71">
        <f>SUM(C34+C35+C36)</f>
        <v>7.359999999999999</v>
      </c>
      <c r="D37" s="71">
        <f aca="true" t="shared" si="3" ref="D37:S37">SUM(D34+D35+D36)</f>
        <v>5.2</v>
      </c>
      <c r="E37" s="71">
        <f t="shared" si="3"/>
        <v>30.729999999999997</v>
      </c>
      <c r="F37" s="71">
        <f t="shared" si="3"/>
        <v>267.1</v>
      </c>
      <c r="G37" s="71">
        <f t="shared" si="3"/>
        <v>277.03</v>
      </c>
      <c r="H37" s="71">
        <f t="shared" si="3"/>
        <v>213.03</v>
      </c>
      <c r="I37" s="71">
        <f t="shared" si="3"/>
        <v>42.2</v>
      </c>
      <c r="J37" s="71">
        <f t="shared" si="3"/>
        <v>0.30000000000000004</v>
      </c>
      <c r="K37" s="71">
        <f t="shared" si="3"/>
        <v>55</v>
      </c>
      <c r="L37" s="71">
        <f t="shared" si="3"/>
        <v>0.038</v>
      </c>
      <c r="M37" s="71">
        <f t="shared" si="3"/>
        <v>0.01004</v>
      </c>
      <c r="N37" s="71">
        <f t="shared" si="3"/>
        <v>0.404</v>
      </c>
      <c r="O37" s="71">
        <f t="shared" si="3"/>
        <v>0</v>
      </c>
      <c r="P37" s="71">
        <f t="shared" si="3"/>
        <v>0.329</v>
      </c>
      <c r="Q37" s="71">
        <f t="shared" si="3"/>
        <v>136</v>
      </c>
      <c r="R37" s="71">
        <f t="shared" si="3"/>
        <v>0.1</v>
      </c>
      <c r="S37" s="71">
        <f t="shared" si="3"/>
        <v>11.7</v>
      </c>
      <c r="T37" s="194"/>
      <c r="U37" s="195"/>
    </row>
    <row r="38" spans="1:21" ht="12.75">
      <c r="A38" s="64" t="s">
        <v>48</v>
      </c>
      <c r="B38" s="71"/>
      <c r="C38" s="86">
        <f>SUM(C14+C18+C32+C37)</f>
        <v>62.19</v>
      </c>
      <c r="D38" s="86">
        <f aca="true" t="shared" si="4" ref="D38:S38">SUM(D14+D18+D32+D37)</f>
        <v>98.03999999999998</v>
      </c>
      <c r="E38" s="86">
        <f t="shared" si="4"/>
        <v>258.38</v>
      </c>
      <c r="F38" s="86">
        <f t="shared" si="4"/>
        <v>2101.64</v>
      </c>
      <c r="G38" s="86">
        <f>SUM(G14+G32+G37)</f>
        <v>1015.08</v>
      </c>
      <c r="H38" s="86">
        <f t="shared" si="4"/>
        <v>1004.13</v>
      </c>
      <c r="I38" s="86">
        <f t="shared" si="4"/>
        <v>183</v>
      </c>
      <c r="J38" s="86">
        <f t="shared" si="4"/>
        <v>15.072</v>
      </c>
      <c r="K38" s="86">
        <f t="shared" si="4"/>
        <v>959.28</v>
      </c>
      <c r="L38" s="86">
        <f t="shared" si="4"/>
        <v>0.07200000000000001</v>
      </c>
      <c r="M38" s="86">
        <f t="shared" si="4"/>
        <v>0.01086</v>
      </c>
      <c r="N38" s="86">
        <f t="shared" si="4"/>
        <v>2.695</v>
      </c>
      <c r="O38" s="86">
        <f t="shared" si="4"/>
        <v>0.9139999999999999</v>
      </c>
      <c r="P38" s="86">
        <f t="shared" si="4"/>
        <v>1.1380000000000001</v>
      </c>
      <c r="Q38" s="86">
        <f t="shared" si="4"/>
        <v>797.3</v>
      </c>
      <c r="R38" s="86">
        <f t="shared" si="4"/>
        <v>7.219999999999999</v>
      </c>
      <c r="S38" s="86">
        <f t="shared" si="4"/>
        <v>54.790000000000006</v>
      </c>
      <c r="T38" s="71"/>
      <c r="U38" s="71"/>
    </row>
  </sheetData>
  <sheetProtection/>
  <mergeCells count="22">
    <mergeCell ref="T14:U14"/>
    <mergeCell ref="A2:U2"/>
    <mergeCell ref="T4:U5"/>
    <mergeCell ref="T6:U7"/>
    <mergeCell ref="A19:U19"/>
    <mergeCell ref="T3:U3"/>
    <mergeCell ref="T28:U29"/>
    <mergeCell ref="T34:U34"/>
    <mergeCell ref="T37:U37"/>
    <mergeCell ref="A33:U33"/>
    <mergeCell ref="T24:U25"/>
    <mergeCell ref="T30:U31"/>
    <mergeCell ref="T22:U23"/>
    <mergeCell ref="T20:U21"/>
    <mergeCell ref="T36:U36"/>
    <mergeCell ref="T32:U32"/>
    <mergeCell ref="T8:U9"/>
    <mergeCell ref="T10:U11"/>
    <mergeCell ref="T12:U13"/>
    <mergeCell ref="T16:U18"/>
    <mergeCell ref="A15:U15"/>
    <mergeCell ref="T26:U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B39" sqref="B39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5.421875" style="0" customWidth="1"/>
    <col min="4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6.421875" style="0" customWidth="1"/>
    <col min="10" max="10" width="6.28125" style="0" customWidth="1"/>
    <col min="11" max="11" width="7.00390625" style="0" customWidth="1"/>
    <col min="12" max="12" width="6.7109375" style="0" customWidth="1"/>
    <col min="13" max="13" width="7.421875" style="0" customWidth="1"/>
    <col min="14" max="14" width="6.57421875" style="0" customWidth="1"/>
    <col min="15" max="15" width="9.421875" style="0" customWidth="1"/>
    <col min="16" max="16" width="10.421875" style="0" customWidth="1"/>
    <col min="17" max="17" width="9.140625" style="0" customWidth="1"/>
    <col min="18" max="18" width="9.00390625" style="0" customWidth="1"/>
    <col min="19" max="19" width="11.851562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64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1.7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18" customHeight="1">
      <c r="A4" s="68" t="s">
        <v>207</v>
      </c>
      <c r="B4" s="70" t="s">
        <v>252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 t="s">
        <v>230</v>
      </c>
      <c r="U4" s="203"/>
    </row>
    <row r="5" spans="1:21" ht="12.75">
      <c r="A5" s="69"/>
      <c r="B5" s="75"/>
      <c r="C5" s="84">
        <v>13.8</v>
      </c>
      <c r="D5" s="88">
        <v>26</v>
      </c>
      <c r="E5" s="84">
        <v>11.9</v>
      </c>
      <c r="F5" s="84">
        <v>295.8</v>
      </c>
      <c r="G5" s="85">
        <v>149.5</v>
      </c>
      <c r="H5" s="85">
        <v>92.3</v>
      </c>
      <c r="I5" s="85">
        <v>18.4</v>
      </c>
      <c r="J5" s="85">
        <v>1.6</v>
      </c>
      <c r="K5" s="85">
        <v>50.5</v>
      </c>
      <c r="L5" s="85">
        <v>0.01</v>
      </c>
      <c r="M5" s="85"/>
      <c r="N5" s="85">
        <v>0.03</v>
      </c>
      <c r="O5" s="85"/>
      <c r="P5" s="85">
        <v>0.008</v>
      </c>
      <c r="Q5" s="85">
        <v>153</v>
      </c>
      <c r="R5" s="85">
        <v>4.3</v>
      </c>
      <c r="S5" s="85">
        <v>6</v>
      </c>
      <c r="T5" s="196"/>
      <c r="U5" s="197"/>
    </row>
    <row r="6" spans="1:21" ht="12.75" customHeight="1">
      <c r="A6" s="138" t="s">
        <v>208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630</v>
      </c>
      <c r="U6" s="203"/>
    </row>
    <row r="7" spans="1:21" ht="15" customHeight="1">
      <c r="A7" s="139"/>
      <c r="B7" s="77">
        <v>200</v>
      </c>
      <c r="C7" s="132">
        <v>1</v>
      </c>
      <c r="D7" s="132">
        <v>1</v>
      </c>
      <c r="E7" s="85">
        <v>10.8</v>
      </c>
      <c r="F7" s="85">
        <v>54.3</v>
      </c>
      <c r="G7" s="85">
        <v>72.2</v>
      </c>
      <c r="H7" s="85">
        <v>35.5</v>
      </c>
      <c r="I7" s="85">
        <v>13.3</v>
      </c>
      <c r="J7" s="85">
        <v>0.8</v>
      </c>
      <c r="K7" s="85">
        <v>18.8</v>
      </c>
      <c r="L7" s="85">
        <v>0.01</v>
      </c>
      <c r="M7" s="85">
        <v>0.0001</v>
      </c>
      <c r="N7" s="85">
        <v>0.16</v>
      </c>
      <c r="O7" s="85">
        <v>0.12</v>
      </c>
      <c r="P7" s="85">
        <v>0.13</v>
      </c>
      <c r="Q7" s="85">
        <v>105.5</v>
      </c>
      <c r="R7" s="85">
        <v>1.05</v>
      </c>
      <c r="S7" s="85">
        <v>0.83</v>
      </c>
      <c r="T7" s="196"/>
      <c r="U7" s="197"/>
    </row>
    <row r="8" spans="1:21" ht="15.75" customHeight="1">
      <c r="A8" s="106" t="s">
        <v>23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8"/>
    </row>
    <row r="9" spans="1:21" ht="12.75">
      <c r="A9" s="107"/>
      <c r="B9" s="77">
        <v>10</v>
      </c>
      <c r="C9" s="132">
        <v>0.08</v>
      </c>
      <c r="D9" s="132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09"/>
      <c r="U9" s="210"/>
    </row>
    <row r="10" spans="1:21" ht="1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4">
        <v>575</v>
      </c>
      <c r="C14" s="71">
        <f>SUM(C5+C7+C9+C11+C13)</f>
        <v>22.3</v>
      </c>
      <c r="D14" s="71">
        <f>SUM(D5+D7+D9+D11+D13)</f>
        <v>55.24999999999999</v>
      </c>
      <c r="E14" s="71">
        <f aca="true" t="shared" si="0" ref="E14:S14">SUM(E5+E7+E9+E11+E13)</f>
        <v>85.52000000000001</v>
      </c>
      <c r="F14" s="71">
        <f t="shared" si="0"/>
        <v>650</v>
      </c>
      <c r="G14" s="71">
        <f t="shared" si="0"/>
        <v>338.92</v>
      </c>
      <c r="H14" s="71">
        <f t="shared" si="0"/>
        <v>272.4</v>
      </c>
      <c r="I14" s="71">
        <f t="shared" si="0"/>
        <v>51.29</v>
      </c>
      <c r="J14" s="71">
        <f t="shared" si="0"/>
        <v>6.920000000000001</v>
      </c>
      <c r="K14" s="71">
        <f t="shared" si="0"/>
        <v>194.39999999999998</v>
      </c>
      <c r="L14" s="71">
        <f t="shared" si="0"/>
        <v>0.022600000000000002</v>
      </c>
      <c r="M14" s="71">
        <f t="shared" si="0"/>
        <v>0.00016</v>
      </c>
      <c r="N14" s="71">
        <f t="shared" si="0"/>
        <v>0.36</v>
      </c>
      <c r="O14" s="71">
        <f t="shared" si="0"/>
        <v>0.46799999999999997</v>
      </c>
      <c r="P14" s="71">
        <f t="shared" si="0"/>
        <v>0.16400000000000003</v>
      </c>
      <c r="Q14" s="71">
        <f t="shared" si="0"/>
        <v>356.8</v>
      </c>
      <c r="R14" s="71">
        <f t="shared" si="0"/>
        <v>5.5</v>
      </c>
      <c r="S14" s="71">
        <f t="shared" si="0"/>
        <v>7.140000000000001</v>
      </c>
      <c r="T14" s="194"/>
      <c r="U14" s="195"/>
    </row>
    <row r="15" spans="1:21" ht="13.5" customHeight="1">
      <c r="A15" s="194" t="s">
        <v>242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3.5" customHeight="1">
      <c r="A16" s="65" t="s">
        <v>90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90">
        <v>0.5</v>
      </c>
      <c r="D17" s="90"/>
      <c r="E17" s="90">
        <v>37</v>
      </c>
      <c r="F17" s="90">
        <v>167</v>
      </c>
      <c r="G17" s="85">
        <v>10</v>
      </c>
      <c r="H17" s="85">
        <v>15</v>
      </c>
      <c r="I17" s="85">
        <v>24</v>
      </c>
      <c r="J17" s="85">
        <v>0.3</v>
      </c>
      <c r="K17" s="85">
        <v>19.2</v>
      </c>
      <c r="L17" s="85"/>
      <c r="M17" s="85"/>
      <c r="N17" s="85"/>
      <c r="O17" s="85"/>
      <c r="P17" s="85">
        <v>0.07</v>
      </c>
      <c r="Q17" s="85">
        <v>87.2</v>
      </c>
      <c r="R17" s="85"/>
      <c r="S17" s="85">
        <v>16.6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0.5</v>
      </c>
      <c r="D18" s="136">
        <f aca="true" t="shared" si="1" ref="D18:S18">SUM(D17)</f>
        <v>0</v>
      </c>
      <c r="E18" s="136">
        <f t="shared" si="1"/>
        <v>37</v>
      </c>
      <c r="F18" s="136">
        <f t="shared" si="1"/>
        <v>167</v>
      </c>
      <c r="G18" s="136">
        <f t="shared" si="1"/>
        <v>10</v>
      </c>
      <c r="H18" s="136">
        <f t="shared" si="1"/>
        <v>15</v>
      </c>
      <c r="I18" s="136">
        <f t="shared" si="1"/>
        <v>24</v>
      </c>
      <c r="J18" s="136">
        <f t="shared" si="1"/>
        <v>0.3</v>
      </c>
      <c r="K18" s="136">
        <f t="shared" si="1"/>
        <v>19.2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0.07</v>
      </c>
      <c r="Q18" s="136">
        <f t="shared" si="1"/>
        <v>87.2</v>
      </c>
      <c r="R18" s="136">
        <f t="shared" si="1"/>
        <v>0</v>
      </c>
      <c r="S18" s="136">
        <f t="shared" si="1"/>
        <v>16.6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209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 t="s">
        <v>231</v>
      </c>
      <c r="U20" s="241"/>
    </row>
    <row r="21" spans="1:21" ht="12.75">
      <c r="A21" s="69"/>
      <c r="B21" s="69"/>
      <c r="C21" s="85">
        <v>7.4</v>
      </c>
      <c r="D21" s="85">
        <v>7.5</v>
      </c>
      <c r="E21" s="85">
        <v>5</v>
      </c>
      <c r="F21" s="85">
        <v>151.3</v>
      </c>
      <c r="G21" s="85">
        <v>12</v>
      </c>
      <c r="H21" s="85">
        <v>74</v>
      </c>
      <c r="I21" s="85">
        <v>11</v>
      </c>
      <c r="J21" s="85">
        <v>0.3</v>
      </c>
      <c r="K21" s="85">
        <v>116</v>
      </c>
      <c r="L21" s="85"/>
      <c r="M21" s="85"/>
      <c r="N21" s="85">
        <v>1.5</v>
      </c>
      <c r="O21" s="85"/>
      <c r="P21" s="85"/>
      <c r="Q21" s="85">
        <v>42</v>
      </c>
      <c r="R21" s="85"/>
      <c r="S21" s="85">
        <v>8</v>
      </c>
      <c r="T21" s="242"/>
      <c r="U21" s="243"/>
    </row>
    <row r="22" spans="1:21" ht="12.75">
      <c r="A22" s="109" t="s">
        <v>210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135</v>
      </c>
      <c r="U22" s="203"/>
    </row>
    <row r="23" spans="1:21" ht="15.75" customHeight="1">
      <c r="A23" s="69"/>
      <c r="B23" s="75"/>
      <c r="C23" s="84">
        <v>9.25</v>
      </c>
      <c r="D23" s="88">
        <v>6.25</v>
      </c>
      <c r="E23" s="84">
        <v>8.6</v>
      </c>
      <c r="F23" s="84">
        <v>129.4</v>
      </c>
      <c r="G23" s="85">
        <v>45</v>
      </c>
      <c r="H23" s="85">
        <v>28.3</v>
      </c>
      <c r="I23" s="85">
        <v>2</v>
      </c>
      <c r="J23" s="85">
        <v>0.025</v>
      </c>
      <c r="K23" s="85">
        <v>18.25</v>
      </c>
      <c r="L23" s="85"/>
      <c r="M23" s="85"/>
      <c r="N23" s="85">
        <v>0.003</v>
      </c>
      <c r="O23" s="85"/>
      <c r="P23" s="85"/>
      <c r="Q23" s="85">
        <v>11.3</v>
      </c>
      <c r="R23" s="85"/>
      <c r="S23" s="85">
        <v>5.8</v>
      </c>
      <c r="T23" s="196"/>
      <c r="U23" s="197"/>
    </row>
    <row r="24" spans="1:21" ht="23.25" customHeight="1">
      <c r="A24" s="68" t="s">
        <v>211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431</v>
      </c>
      <c r="U24" s="203"/>
    </row>
    <row r="25" spans="1:21" ht="12.75">
      <c r="A25" s="69"/>
      <c r="B25" s="69"/>
      <c r="C25" s="84">
        <v>9.17</v>
      </c>
      <c r="D25" s="88">
        <v>13.1</v>
      </c>
      <c r="E25" s="84">
        <v>4.4</v>
      </c>
      <c r="F25" s="84">
        <v>266</v>
      </c>
      <c r="G25" s="85">
        <v>109.8</v>
      </c>
      <c r="H25" s="85">
        <v>122.5</v>
      </c>
      <c r="I25" s="85">
        <v>5.8</v>
      </c>
      <c r="J25" s="85">
        <v>2</v>
      </c>
      <c r="K25" s="85">
        <v>55.3</v>
      </c>
      <c r="L25" s="85">
        <v>0.004</v>
      </c>
      <c r="M25" s="85">
        <v>0.019</v>
      </c>
      <c r="N25" s="85">
        <v>0.03</v>
      </c>
      <c r="O25" s="85">
        <v>0.05</v>
      </c>
      <c r="P25" s="85">
        <v>0.3</v>
      </c>
      <c r="Q25" s="85">
        <v>126</v>
      </c>
      <c r="R25" s="85"/>
      <c r="S25" s="85"/>
      <c r="T25" s="196"/>
      <c r="U25" s="197"/>
    </row>
    <row r="26" spans="1:21" ht="12.75">
      <c r="A26" s="65" t="s">
        <v>154</v>
      </c>
      <c r="B26" s="77">
        <v>200</v>
      </c>
      <c r="C26" s="84"/>
      <c r="D26" s="88"/>
      <c r="E26" s="88"/>
      <c r="F26" s="84"/>
      <c r="G26" s="84"/>
      <c r="H26" s="84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202">
        <v>186</v>
      </c>
      <c r="U26" s="208"/>
    </row>
    <row r="27" spans="1:21" ht="12.75">
      <c r="A27" s="65"/>
      <c r="B27" s="77"/>
      <c r="C27" s="84">
        <v>3.8</v>
      </c>
      <c r="D27" s="88">
        <v>0.76</v>
      </c>
      <c r="E27" s="84">
        <v>12.4</v>
      </c>
      <c r="F27" s="84">
        <v>128</v>
      </c>
      <c r="G27" s="85">
        <v>29</v>
      </c>
      <c r="H27" s="131">
        <v>118</v>
      </c>
      <c r="I27" s="131">
        <v>65.3</v>
      </c>
      <c r="J27" s="131">
        <v>0.013</v>
      </c>
      <c r="K27" s="131">
        <v>82.1</v>
      </c>
      <c r="L27" s="131">
        <v>0.003</v>
      </c>
      <c r="M27" s="131"/>
      <c r="N27" s="131">
        <v>0.7</v>
      </c>
      <c r="O27" s="131"/>
      <c r="P27" s="131">
        <v>0.08</v>
      </c>
      <c r="Q27" s="131"/>
      <c r="R27" s="131"/>
      <c r="S27" s="85">
        <v>3.86</v>
      </c>
      <c r="T27" s="209"/>
      <c r="U27" s="210"/>
    </row>
    <row r="28" spans="1:21" ht="12.75">
      <c r="A28" s="68" t="s">
        <v>162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699</v>
      </c>
      <c r="U28" s="203"/>
    </row>
    <row r="29" spans="1:21" ht="12.75">
      <c r="A29" s="69"/>
      <c r="B29" s="69"/>
      <c r="C29" s="84">
        <v>0.09</v>
      </c>
      <c r="D29" s="84"/>
      <c r="E29" s="84">
        <v>24.2</v>
      </c>
      <c r="F29" s="84">
        <v>93</v>
      </c>
      <c r="G29" s="85">
        <v>24</v>
      </c>
      <c r="H29" s="85">
        <v>8.2</v>
      </c>
      <c r="I29" s="85">
        <v>8.3</v>
      </c>
      <c r="J29" s="85">
        <v>0.33</v>
      </c>
      <c r="K29" s="85">
        <v>213.4</v>
      </c>
      <c r="L29" s="85">
        <v>0.033</v>
      </c>
      <c r="M29" s="85"/>
      <c r="N29" s="85">
        <v>0.022</v>
      </c>
      <c r="O29" s="85">
        <v>0.01</v>
      </c>
      <c r="P29" s="85">
        <v>0.011</v>
      </c>
      <c r="Q29" s="85">
        <v>3</v>
      </c>
      <c r="R29" s="85"/>
      <c r="S29" s="85">
        <v>13.3</v>
      </c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65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75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SUM(B22+B24+B26+B28+B30+B32)</f>
        <v>889</v>
      </c>
      <c r="C34" s="71">
        <f>SUM(C21+C23+C25+C27+C29+C31+C33)</f>
        <v>37.87</v>
      </c>
      <c r="D34" s="71">
        <f aca="true" t="shared" si="2" ref="D34:S34">SUM(D21+D23+D25+D27+D29+D31+D33)</f>
        <v>28.740000000000002</v>
      </c>
      <c r="E34" s="71">
        <f>SUM(E21+E23+E25+E27+E29+E31+E33)</f>
        <v>123</v>
      </c>
      <c r="F34" s="71">
        <f t="shared" si="2"/>
        <v>975.2</v>
      </c>
      <c r="G34" s="71">
        <f t="shared" si="2"/>
        <v>352.2</v>
      </c>
      <c r="H34" s="133">
        <f>SUM(H21+H23+H25+H27+H29+H31+H33)</f>
        <v>492.70000000000005</v>
      </c>
      <c r="I34" s="71">
        <f t="shared" si="2"/>
        <v>111.88999999999999</v>
      </c>
      <c r="J34" s="71">
        <f t="shared" si="2"/>
        <v>7.667999999999999</v>
      </c>
      <c r="K34" s="71">
        <f t="shared" si="2"/>
        <v>621.7499999999999</v>
      </c>
      <c r="L34" s="71">
        <f t="shared" si="2"/>
        <v>0.043000000000000003</v>
      </c>
      <c r="M34" s="71">
        <f t="shared" si="2"/>
        <v>0.01906</v>
      </c>
      <c r="N34" s="71">
        <f t="shared" si="2"/>
        <v>2.4649999999999994</v>
      </c>
      <c r="O34" s="71">
        <f t="shared" si="2"/>
        <v>0.53</v>
      </c>
      <c r="P34" s="71">
        <f t="shared" si="2"/>
        <v>0.41000000000000003</v>
      </c>
      <c r="Q34" s="71">
        <f t="shared" si="2"/>
        <v>182.3</v>
      </c>
      <c r="R34" s="71">
        <f t="shared" si="2"/>
        <v>0</v>
      </c>
      <c r="S34" s="71">
        <f t="shared" si="2"/>
        <v>31.330000000000002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248</v>
      </c>
      <c r="B36" s="150">
        <v>100</v>
      </c>
      <c r="C36" s="85">
        <v>1.3</v>
      </c>
      <c r="D36" s="132">
        <v>1.43</v>
      </c>
      <c r="E36" s="85">
        <v>18.8</v>
      </c>
      <c r="F36" s="85">
        <v>92.6</v>
      </c>
      <c r="G36" s="85">
        <v>8</v>
      </c>
      <c r="H36" s="85">
        <v>28</v>
      </c>
      <c r="I36" s="85">
        <v>44</v>
      </c>
      <c r="J36" s="85">
        <v>1</v>
      </c>
      <c r="K36" s="85">
        <v>55</v>
      </c>
      <c r="L36" s="85">
        <v>0.005</v>
      </c>
      <c r="M36" s="85">
        <v>0.016</v>
      </c>
      <c r="N36" s="85">
        <v>0.35</v>
      </c>
      <c r="O36" s="85"/>
      <c r="P36" s="85">
        <v>0.049</v>
      </c>
      <c r="Q36" s="85">
        <v>65</v>
      </c>
      <c r="R36" s="85"/>
      <c r="S36" s="85">
        <v>7.5</v>
      </c>
      <c r="T36" s="66"/>
      <c r="U36" s="66"/>
    </row>
    <row r="37" spans="1:21" ht="12.75">
      <c r="A37" s="66" t="s">
        <v>26</v>
      </c>
      <c r="B37" s="77">
        <v>200</v>
      </c>
      <c r="C37" s="90">
        <v>5.59</v>
      </c>
      <c r="D37" s="90">
        <v>6.37</v>
      </c>
      <c r="E37" s="90">
        <v>9.37</v>
      </c>
      <c r="F37" s="90">
        <v>225</v>
      </c>
      <c r="G37" s="85">
        <v>221</v>
      </c>
      <c r="H37" s="85">
        <v>162</v>
      </c>
      <c r="I37" s="85">
        <v>2.8</v>
      </c>
      <c r="J37" s="85">
        <v>0.2</v>
      </c>
      <c r="K37" s="85"/>
      <c r="L37" s="85">
        <v>0.002</v>
      </c>
      <c r="M37" s="85">
        <v>0.04</v>
      </c>
      <c r="N37" s="85">
        <v>0.2</v>
      </c>
      <c r="O37" s="85">
        <v>0.002</v>
      </c>
      <c r="P37" s="85">
        <v>0.3</v>
      </c>
      <c r="Q37" s="85">
        <v>64</v>
      </c>
      <c r="R37" s="85">
        <v>0.1</v>
      </c>
      <c r="S37" s="85">
        <v>2</v>
      </c>
      <c r="T37" s="196" t="s">
        <v>223</v>
      </c>
      <c r="U37" s="197"/>
    </row>
    <row r="38" spans="1:21" ht="14.25" customHeight="1">
      <c r="A38" s="65" t="s">
        <v>188</v>
      </c>
      <c r="B38" s="70">
        <v>50</v>
      </c>
      <c r="C38" s="90">
        <v>4.7</v>
      </c>
      <c r="D38" s="90">
        <v>3.4</v>
      </c>
      <c r="E38" s="90">
        <v>28.5</v>
      </c>
      <c r="F38" s="90">
        <v>155.5</v>
      </c>
      <c r="G38" s="85"/>
      <c r="H38" s="85"/>
      <c r="I38" s="85"/>
      <c r="J38" s="85"/>
      <c r="K38" s="85"/>
      <c r="L38" s="85"/>
      <c r="M38" s="85"/>
      <c r="N38" s="85"/>
      <c r="O38" s="85"/>
      <c r="P38" s="85">
        <v>0.2</v>
      </c>
      <c r="Q38" s="85"/>
      <c r="R38" s="85"/>
      <c r="S38" s="85"/>
      <c r="T38" s="225">
        <v>279</v>
      </c>
      <c r="U38" s="226"/>
    </row>
    <row r="39" spans="1:21" ht="12.75">
      <c r="A39" s="64" t="s">
        <v>47</v>
      </c>
      <c r="B39" s="184">
        <f>SUM(B36+B37+B38)</f>
        <v>350</v>
      </c>
      <c r="C39" s="86">
        <f>SUM(C36+C37+C38)</f>
        <v>11.59</v>
      </c>
      <c r="D39" s="86">
        <f aca="true" t="shared" si="3" ref="D39:S39">SUM(D36+D37+D38)</f>
        <v>11.2</v>
      </c>
      <c r="E39" s="86">
        <f t="shared" si="3"/>
        <v>56.67</v>
      </c>
      <c r="F39" s="86">
        <f t="shared" si="3"/>
        <v>473.1</v>
      </c>
      <c r="G39" s="86">
        <f t="shared" si="3"/>
        <v>229</v>
      </c>
      <c r="H39" s="86">
        <f t="shared" si="3"/>
        <v>190</v>
      </c>
      <c r="I39" s="86">
        <f t="shared" si="3"/>
        <v>46.8</v>
      </c>
      <c r="J39" s="86">
        <f t="shared" si="3"/>
        <v>1.2</v>
      </c>
      <c r="K39" s="86">
        <f t="shared" si="3"/>
        <v>55</v>
      </c>
      <c r="L39" s="86">
        <f t="shared" si="3"/>
        <v>0.007</v>
      </c>
      <c r="M39" s="86">
        <f t="shared" si="3"/>
        <v>0.056</v>
      </c>
      <c r="N39" s="86">
        <f t="shared" si="3"/>
        <v>0.55</v>
      </c>
      <c r="O39" s="86">
        <f t="shared" si="3"/>
        <v>0.002</v>
      </c>
      <c r="P39" s="86">
        <f t="shared" si="3"/>
        <v>0.5489999999999999</v>
      </c>
      <c r="Q39" s="86">
        <f t="shared" si="3"/>
        <v>129</v>
      </c>
      <c r="R39" s="86">
        <f t="shared" si="3"/>
        <v>0.1</v>
      </c>
      <c r="S39" s="86">
        <f t="shared" si="3"/>
        <v>9.5</v>
      </c>
      <c r="T39" s="194"/>
      <c r="U39" s="195"/>
    </row>
    <row r="40" spans="1:21" ht="12.75">
      <c r="A40" s="64" t="s">
        <v>48</v>
      </c>
      <c r="B40" s="71"/>
      <c r="C40" s="86">
        <f>SUM(C14+C18+C34+C39)</f>
        <v>72.26</v>
      </c>
      <c r="D40" s="86">
        <f aca="true" t="shared" si="4" ref="D40:S40">SUM(D14+D18+D34+D39)</f>
        <v>95.19</v>
      </c>
      <c r="E40" s="86">
        <f>SUM(E14+E18+E34+E39)</f>
        <v>302.19</v>
      </c>
      <c r="F40" s="86">
        <f t="shared" si="4"/>
        <v>2265.3</v>
      </c>
      <c r="G40" s="86">
        <f t="shared" si="4"/>
        <v>930.12</v>
      </c>
      <c r="H40" s="86">
        <f t="shared" si="4"/>
        <v>970.1</v>
      </c>
      <c r="I40" s="86">
        <f t="shared" si="4"/>
        <v>233.97999999999996</v>
      </c>
      <c r="J40" s="86">
        <f t="shared" si="4"/>
        <v>16.088</v>
      </c>
      <c r="K40" s="86">
        <f t="shared" si="4"/>
        <v>890.3499999999999</v>
      </c>
      <c r="L40" s="86">
        <f t="shared" si="4"/>
        <v>0.07260000000000001</v>
      </c>
      <c r="M40" s="86">
        <f t="shared" si="4"/>
        <v>0.07522000000000001</v>
      </c>
      <c r="N40" s="86">
        <f t="shared" si="4"/>
        <v>3.374999999999999</v>
      </c>
      <c r="O40" s="86">
        <f t="shared" si="4"/>
        <v>1</v>
      </c>
      <c r="P40" s="86">
        <f t="shared" si="4"/>
        <v>1.193</v>
      </c>
      <c r="Q40" s="86">
        <f t="shared" si="4"/>
        <v>755.3</v>
      </c>
      <c r="R40" s="86">
        <f t="shared" si="4"/>
        <v>5.6</v>
      </c>
      <c r="S40" s="86">
        <f t="shared" si="4"/>
        <v>64.57000000000001</v>
      </c>
      <c r="T40" s="71"/>
      <c r="U40" s="71"/>
    </row>
  </sheetData>
  <sheetProtection/>
  <mergeCells count="23">
    <mergeCell ref="A15:U15"/>
    <mergeCell ref="T20:U21"/>
    <mergeCell ref="T26:U27"/>
    <mergeCell ref="T30:U31"/>
    <mergeCell ref="T22:U23"/>
    <mergeCell ref="T24:U25"/>
    <mergeCell ref="T28:U29"/>
    <mergeCell ref="A35:U35"/>
    <mergeCell ref="T37:U37"/>
    <mergeCell ref="T38:U38"/>
    <mergeCell ref="T39:U39"/>
    <mergeCell ref="T32:U33"/>
    <mergeCell ref="T34:U34"/>
    <mergeCell ref="A2:U2"/>
    <mergeCell ref="T4:U5"/>
    <mergeCell ref="T6:U7"/>
    <mergeCell ref="A19:U19"/>
    <mergeCell ref="T3:U3"/>
    <mergeCell ref="T8:U9"/>
    <mergeCell ref="T14:U14"/>
    <mergeCell ref="T10:U11"/>
    <mergeCell ref="T12:U13"/>
    <mergeCell ref="T16:U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20.00390625" style="0" customWidth="1"/>
    <col min="2" max="2" width="7.421875" style="0" customWidth="1"/>
    <col min="3" max="3" width="5.8515625" style="0" customWidth="1"/>
    <col min="4" max="4" width="5.5742187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421875" style="0" customWidth="1"/>
    <col min="10" max="10" width="6.140625" style="0" customWidth="1"/>
    <col min="11" max="11" width="6.42187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9.7109375" style="0" customWidth="1"/>
    <col min="16" max="16" width="10.00390625" style="0" customWidth="1"/>
    <col min="17" max="17" width="9.28125" style="0" customWidth="1"/>
    <col min="18" max="18" width="8.57421875" style="0" customWidth="1"/>
    <col min="19" max="19" width="11.7109375" style="0" customWidth="1"/>
    <col min="21" max="21" width="2.57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65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0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2.5" customHeight="1">
      <c r="A4" s="68" t="s">
        <v>153</v>
      </c>
      <c r="B4" s="81">
        <v>250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 t="s">
        <v>232</v>
      </c>
      <c r="U4" s="203"/>
    </row>
    <row r="5" spans="1:21" ht="12.75">
      <c r="A5" s="69"/>
      <c r="B5" s="75"/>
      <c r="C5" s="85">
        <v>10.7</v>
      </c>
      <c r="D5" s="132">
        <v>9</v>
      </c>
      <c r="E5" s="85">
        <v>15.5</v>
      </c>
      <c r="F5" s="85">
        <v>176</v>
      </c>
      <c r="G5" s="85">
        <v>114.5</v>
      </c>
      <c r="H5" s="85">
        <v>117.8</v>
      </c>
      <c r="I5" s="85">
        <v>30</v>
      </c>
      <c r="J5" s="85">
        <v>1</v>
      </c>
      <c r="K5" s="85">
        <v>39.4</v>
      </c>
      <c r="L5" s="85">
        <v>0.0012</v>
      </c>
      <c r="M5" s="85">
        <v>0.0007</v>
      </c>
      <c r="N5" s="85">
        <v>0.0025</v>
      </c>
      <c r="O5" s="85">
        <v>0.1</v>
      </c>
      <c r="P5" s="85">
        <v>0.31</v>
      </c>
      <c r="Q5" s="85">
        <v>186</v>
      </c>
      <c r="R5" s="85">
        <v>0.18</v>
      </c>
      <c r="S5" s="85">
        <v>2</v>
      </c>
      <c r="T5" s="196"/>
      <c r="U5" s="197"/>
    </row>
    <row r="6" spans="1:21" ht="15" customHeight="1">
      <c r="A6" s="68" t="s">
        <v>33</v>
      </c>
      <c r="B6" s="70">
        <v>200</v>
      </c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693</v>
      </c>
      <c r="U6" s="203"/>
    </row>
    <row r="7" spans="1:21" ht="15" customHeight="1">
      <c r="A7" s="65"/>
      <c r="B7" s="161"/>
      <c r="C7" s="132">
        <v>2.4</v>
      </c>
      <c r="D7" s="132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196"/>
      <c r="U7" s="197"/>
    </row>
    <row r="8" spans="1:21" ht="15" customHeight="1">
      <c r="A8" s="106" t="s">
        <v>150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>
        <v>337</v>
      </c>
      <c r="U8" s="203"/>
    </row>
    <row r="9" spans="1:21" ht="15" customHeight="1">
      <c r="A9" s="107"/>
      <c r="B9" s="77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196"/>
      <c r="U9" s="197"/>
    </row>
    <row r="10" spans="1:21" ht="1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4">
        <f>SUM(B4+B6+B9+B11+B13)</f>
        <v>615</v>
      </c>
      <c r="C14" s="71">
        <f>SUM(C5+C7+C9+C11+C13)</f>
        <v>31.42</v>
      </c>
      <c r="D14" s="71">
        <f aca="true" t="shared" si="0" ref="D14:S14">SUM(D5+D7+D9+D11+D13)</f>
        <v>17.139999999999997</v>
      </c>
      <c r="E14" s="71">
        <f t="shared" si="0"/>
        <v>92.30000000000001</v>
      </c>
      <c r="F14" s="71">
        <f t="shared" si="0"/>
        <v>539.48</v>
      </c>
      <c r="G14" s="71">
        <f t="shared" si="0"/>
        <v>462.6</v>
      </c>
      <c r="H14" s="71">
        <f t="shared" si="0"/>
        <v>437.14</v>
      </c>
      <c r="I14" s="71">
        <f>SUM(I5+I7+I9+I11+I13)</f>
        <v>148.75000000000003</v>
      </c>
      <c r="J14" s="71">
        <f t="shared" si="0"/>
        <v>7.51</v>
      </c>
      <c r="K14" s="71">
        <f t="shared" si="0"/>
        <v>251.72000000000003</v>
      </c>
      <c r="L14" s="71">
        <f t="shared" si="0"/>
        <v>0.026</v>
      </c>
      <c r="M14" s="71">
        <f t="shared" si="0"/>
        <v>0.0020900000000000003</v>
      </c>
      <c r="N14" s="71">
        <f t="shared" si="0"/>
        <v>0.5325000000000001</v>
      </c>
      <c r="O14" s="71">
        <f>SUM(O5+O7+O9+O11+O13)</f>
        <v>0.738</v>
      </c>
      <c r="P14" s="71">
        <f t="shared" si="0"/>
        <v>0.7160000000000001</v>
      </c>
      <c r="Q14" s="71">
        <f t="shared" si="0"/>
        <v>401.88</v>
      </c>
      <c r="R14" s="71">
        <f t="shared" si="0"/>
        <v>2.34</v>
      </c>
      <c r="S14" s="71">
        <f t="shared" si="0"/>
        <v>3.31</v>
      </c>
      <c r="T14" s="194"/>
      <c r="U14" s="195"/>
    </row>
    <row r="15" spans="1:21" ht="13.5" customHeight="1">
      <c r="A15" s="211" t="s">
        <v>241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3.5" customHeight="1">
      <c r="A16" s="68" t="s">
        <v>102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1</v>
      </c>
      <c r="D17" s="85"/>
      <c r="E17" s="85">
        <v>15.4</v>
      </c>
      <c r="F17" s="85">
        <v>172.2</v>
      </c>
      <c r="G17" s="85">
        <v>40</v>
      </c>
      <c r="H17" s="85">
        <v>36</v>
      </c>
      <c r="I17" s="85">
        <v>20</v>
      </c>
      <c r="J17" s="85">
        <v>0.02</v>
      </c>
      <c r="K17" s="85">
        <v>16</v>
      </c>
      <c r="L17" s="85"/>
      <c r="M17" s="85"/>
      <c r="N17" s="85"/>
      <c r="O17" s="85"/>
      <c r="P17" s="85">
        <v>0.06</v>
      </c>
      <c r="Q17" s="85">
        <v>0.026</v>
      </c>
      <c r="R17" s="85"/>
      <c r="S17" s="85">
        <v>14.4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1</v>
      </c>
      <c r="D18" s="136">
        <f aca="true" t="shared" si="1" ref="D18:S18">SUM(D17)</f>
        <v>0</v>
      </c>
      <c r="E18" s="136">
        <f t="shared" si="1"/>
        <v>15.4</v>
      </c>
      <c r="F18" s="136">
        <f t="shared" si="1"/>
        <v>172.2</v>
      </c>
      <c r="G18" s="136">
        <f t="shared" si="1"/>
        <v>40</v>
      </c>
      <c r="H18" s="136">
        <f t="shared" si="1"/>
        <v>36</v>
      </c>
      <c r="I18" s="136">
        <f t="shared" si="1"/>
        <v>20</v>
      </c>
      <c r="J18" s="136">
        <f t="shared" si="1"/>
        <v>0.02</v>
      </c>
      <c r="K18" s="136">
        <f t="shared" si="1"/>
        <v>16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0.06</v>
      </c>
      <c r="Q18" s="136">
        <f t="shared" si="1"/>
        <v>0.026</v>
      </c>
      <c r="R18" s="136">
        <f t="shared" si="1"/>
        <v>0</v>
      </c>
      <c r="S18" s="136">
        <f t="shared" si="1"/>
        <v>14.4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189</v>
      </c>
      <c r="B20" s="11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02" t="s">
        <v>227</v>
      </c>
      <c r="U20" s="203"/>
    </row>
    <row r="21" spans="1:21" ht="12.75">
      <c r="A21" s="69"/>
      <c r="B21" s="108"/>
      <c r="C21" s="84">
        <v>7.06</v>
      </c>
      <c r="D21" s="88">
        <v>0.38</v>
      </c>
      <c r="E21" s="84">
        <v>5.83</v>
      </c>
      <c r="F21" s="84">
        <v>46.3</v>
      </c>
      <c r="G21" s="85">
        <v>16</v>
      </c>
      <c r="H21" s="85">
        <v>67</v>
      </c>
      <c r="I21" s="85">
        <v>151.6</v>
      </c>
      <c r="J21" s="85">
        <v>0.04</v>
      </c>
      <c r="K21" s="85">
        <v>105</v>
      </c>
      <c r="L21" s="85">
        <v>0.04</v>
      </c>
      <c r="M21" s="85"/>
      <c r="N21" s="85">
        <v>0.3</v>
      </c>
      <c r="O21" s="85"/>
      <c r="P21" s="85">
        <v>0.04</v>
      </c>
      <c r="Q21" s="85">
        <v>107.6</v>
      </c>
      <c r="R21" s="85"/>
      <c r="S21" s="85">
        <v>4.1</v>
      </c>
      <c r="T21" s="196"/>
      <c r="U21" s="197"/>
    </row>
    <row r="22" spans="1:21" ht="17.25" customHeight="1">
      <c r="A22" s="65" t="s">
        <v>212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37</v>
      </c>
      <c r="U22" s="203"/>
    </row>
    <row r="23" spans="1:21" ht="15.75" customHeight="1">
      <c r="A23" s="69"/>
      <c r="B23" s="75"/>
      <c r="C23" s="84">
        <v>4.4</v>
      </c>
      <c r="D23" s="88">
        <v>5.62</v>
      </c>
      <c r="E23" s="84">
        <v>11.4</v>
      </c>
      <c r="F23" s="84">
        <v>219.5</v>
      </c>
      <c r="G23" s="85">
        <v>45</v>
      </c>
      <c r="H23" s="85">
        <v>18.25</v>
      </c>
      <c r="I23" s="85">
        <v>3.25</v>
      </c>
      <c r="J23" s="85"/>
      <c r="K23" s="85">
        <v>35</v>
      </c>
      <c r="L23" s="85"/>
      <c r="M23" s="85"/>
      <c r="N23" s="85">
        <v>0.001</v>
      </c>
      <c r="O23" s="85"/>
      <c r="P23" s="85">
        <v>0.013</v>
      </c>
      <c r="Q23" s="85">
        <v>15.75</v>
      </c>
      <c r="R23" s="85">
        <v>1.6</v>
      </c>
      <c r="S23" s="85">
        <v>4.12</v>
      </c>
      <c r="T23" s="196"/>
      <c r="U23" s="197"/>
    </row>
    <row r="24" spans="1:21" ht="20.25" customHeight="1">
      <c r="A24" s="68" t="s">
        <v>213</v>
      </c>
      <c r="B24" s="70">
        <v>250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443</v>
      </c>
      <c r="U24" s="203"/>
    </row>
    <row r="25" spans="1:21" ht="12.75">
      <c r="A25" s="69"/>
      <c r="B25" s="75"/>
      <c r="C25" s="84">
        <v>12.1</v>
      </c>
      <c r="D25" s="88">
        <v>35.8</v>
      </c>
      <c r="E25" s="84">
        <v>2.85</v>
      </c>
      <c r="F25" s="84">
        <v>352.4</v>
      </c>
      <c r="G25" s="85">
        <v>71.87</v>
      </c>
      <c r="H25" s="85">
        <v>39.9</v>
      </c>
      <c r="I25" s="85">
        <v>17</v>
      </c>
      <c r="J25" s="85">
        <v>2.2</v>
      </c>
      <c r="K25" s="85">
        <v>191.7</v>
      </c>
      <c r="L25" s="85">
        <v>0.006</v>
      </c>
      <c r="M25" s="85"/>
      <c r="N25" s="85">
        <v>0.71</v>
      </c>
      <c r="O25" s="85">
        <v>0.06</v>
      </c>
      <c r="P25" s="85">
        <v>0.29</v>
      </c>
      <c r="Q25" s="85">
        <v>188.6</v>
      </c>
      <c r="R25" s="85"/>
      <c r="S25" s="85"/>
      <c r="T25" s="196"/>
      <c r="U25" s="197"/>
    </row>
    <row r="26" spans="1:21" ht="12.75">
      <c r="A26" s="83" t="s">
        <v>103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638</v>
      </c>
      <c r="U26" s="203"/>
    </row>
    <row r="27" spans="1:21" ht="12.75">
      <c r="A27" s="69"/>
      <c r="B27" s="69"/>
      <c r="C27" s="84">
        <v>0.6</v>
      </c>
      <c r="D27" s="84"/>
      <c r="E27" s="84">
        <v>29</v>
      </c>
      <c r="F27" s="84">
        <v>137.1</v>
      </c>
      <c r="G27" s="85"/>
      <c r="H27" s="85"/>
      <c r="I27" s="85"/>
      <c r="J27" s="85"/>
      <c r="K27" s="85">
        <v>232.5</v>
      </c>
      <c r="L27" s="85"/>
      <c r="M27" s="85"/>
      <c r="N27" s="85"/>
      <c r="O27" s="85"/>
      <c r="P27" s="85"/>
      <c r="Q27" s="85"/>
      <c r="R27" s="85"/>
      <c r="S27" s="85">
        <v>8.1</v>
      </c>
      <c r="T27" s="196"/>
      <c r="U27" s="197"/>
    </row>
    <row r="28" spans="1:21" ht="12.75">
      <c r="A28" s="65" t="s">
        <v>12</v>
      </c>
      <c r="B28" s="77">
        <v>85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 t="s">
        <v>223</v>
      </c>
      <c r="U28" s="208"/>
    </row>
    <row r="29" spans="1:21" ht="12.75">
      <c r="A29" s="65"/>
      <c r="B29" s="65"/>
      <c r="C29" s="85">
        <v>5.3</v>
      </c>
      <c r="D29" s="85">
        <v>0.61</v>
      </c>
      <c r="E29" s="85">
        <v>39</v>
      </c>
      <c r="F29" s="85">
        <v>100.7</v>
      </c>
      <c r="G29" s="85">
        <v>77.5</v>
      </c>
      <c r="H29" s="85">
        <v>75.3</v>
      </c>
      <c r="I29" s="85">
        <v>0.69</v>
      </c>
      <c r="J29" s="85">
        <v>2.9</v>
      </c>
      <c r="K29" s="85">
        <v>87.8</v>
      </c>
      <c r="L29" s="85">
        <v>0.002</v>
      </c>
      <c r="M29" s="85"/>
      <c r="N29" s="85"/>
      <c r="O29" s="85">
        <v>0.24</v>
      </c>
      <c r="P29" s="85"/>
      <c r="Q29" s="85"/>
      <c r="R29" s="85"/>
      <c r="S29" s="85">
        <v>0.14</v>
      </c>
      <c r="T29" s="209"/>
      <c r="U29" s="210"/>
    </row>
    <row r="30" spans="1:21" ht="12.75">
      <c r="A30" s="68" t="s">
        <v>13</v>
      </c>
      <c r="B30" s="70">
        <v>54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9"/>
      <c r="B31" s="75"/>
      <c r="C31" s="85">
        <v>2.86</v>
      </c>
      <c r="D31" s="85">
        <v>0.52</v>
      </c>
      <c r="E31" s="85">
        <v>29.4</v>
      </c>
      <c r="F31" s="85">
        <v>106.8</v>
      </c>
      <c r="G31" s="85">
        <v>54.9</v>
      </c>
      <c r="H31" s="85">
        <v>66.4</v>
      </c>
      <c r="I31" s="85">
        <v>18.8</v>
      </c>
      <c r="J31" s="85">
        <v>2.1</v>
      </c>
      <c r="K31" s="85">
        <v>48.9</v>
      </c>
      <c r="L31" s="85">
        <v>0.001</v>
      </c>
      <c r="M31" s="85">
        <v>6E-05</v>
      </c>
      <c r="N31" s="85">
        <v>0.21</v>
      </c>
      <c r="O31" s="85">
        <v>0.23</v>
      </c>
      <c r="P31" s="85">
        <v>0.019</v>
      </c>
      <c r="Q31" s="85"/>
      <c r="R31" s="85"/>
      <c r="S31" s="85">
        <v>0.23</v>
      </c>
      <c r="T31" s="209"/>
      <c r="U31" s="210"/>
    </row>
    <row r="32" spans="1:21" ht="12.75">
      <c r="A32" s="64" t="s">
        <v>66</v>
      </c>
      <c r="B32" s="184">
        <f>SUM(B20+B22+B24+B26+B28+B30)</f>
        <v>939</v>
      </c>
      <c r="C32" s="71">
        <f>SUM(C21+C23+C25+C27+C29+C31)</f>
        <v>32.32000000000001</v>
      </c>
      <c r="D32" s="71">
        <f aca="true" t="shared" si="2" ref="D32:S32">SUM(D21+D23+D25+D27+D29+D31)</f>
        <v>42.93</v>
      </c>
      <c r="E32" s="71">
        <f t="shared" si="2"/>
        <v>117.47999999999999</v>
      </c>
      <c r="F32" s="71">
        <f t="shared" si="2"/>
        <v>962.8000000000001</v>
      </c>
      <c r="G32" s="71">
        <f t="shared" si="2"/>
        <v>265.27</v>
      </c>
      <c r="H32" s="71">
        <f t="shared" si="2"/>
        <v>266.85</v>
      </c>
      <c r="I32" s="71">
        <f>SUM(I21+I23+I25+I29+I31)</f>
        <v>191.34</v>
      </c>
      <c r="J32" s="71">
        <f t="shared" si="2"/>
        <v>7.24</v>
      </c>
      <c r="K32" s="71">
        <f t="shared" si="2"/>
        <v>700.9</v>
      </c>
      <c r="L32" s="71">
        <f t="shared" si="2"/>
        <v>0.049</v>
      </c>
      <c r="M32" s="71">
        <f t="shared" si="2"/>
        <v>6E-05</v>
      </c>
      <c r="N32" s="71">
        <f t="shared" si="2"/>
        <v>1.2209999999999999</v>
      </c>
      <c r="O32" s="71">
        <f t="shared" si="2"/>
        <v>0.53</v>
      </c>
      <c r="P32" s="71">
        <f t="shared" si="2"/>
        <v>0.362</v>
      </c>
      <c r="Q32" s="71">
        <f t="shared" si="2"/>
        <v>311.95</v>
      </c>
      <c r="R32" s="71">
        <f t="shared" si="2"/>
        <v>1.6</v>
      </c>
      <c r="S32" s="71">
        <f t="shared" si="2"/>
        <v>16.69</v>
      </c>
      <c r="T32" s="194"/>
      <c r="U32" s="195"/>
    </row>
    <row r="33" spans="1:21" ht="12.75">
      <c r="A33" s="211" t="s">
        <v>46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1"/>
    </row>
    <row r="34" spans="1:21" ht="16.5" customHeight="1">
      <c r="A34" s="85" t="s">
        <v>88</v>
      </c>
      <c r="B34" s="150">
        <v>100</v>
      </c>
      <c r="C34" s="85">
        <v>0.51</v>
      </c>
      <c r="D34" s="132"/>
      <c r="E34" s="85">
        <v>19</v>
      </c>
      <c r="F34" s="85">
        <v>58.4</v>
      </c>
      <c r="G34" s="85">
        <v>16</v>
      </c>
      <c r="H34" s="85">
        <v>11</v>
      </c>
      <c r="I34" s="85">
        <v>15</v>
      </c>
      <c r="J34" s="85">
        <v>1.2</v>
      </c>
      <c r="K34" s="85">
        <v>68</v>
      </c>
      <c r="L34" s="85">
        <v>0.004</v>
      </c>
      <c r="M34" s="85">
        <v>0.0099</v>
      </c>
      <c r="N34" s="85">
        <v>2</v>
      </c>
      <c r="O34" s="85"/>
      <c r="P34" s="85">
        <v>0.01</v>
      </c>
      <c r="Q34" s="85">
        <v>91</v>
      </c>
      <c r="R34" s="85"/>
      <c r="S34" s="85">
        <v>11</v>
      </c>
      <c r="T34" s="225" t="s">
        <v>223</v>
      </c>
      <c r="U34" s="226"/>
    </row>
    <row r="35" spans="1:21" ht="12.75" customHeight="1">
      <c r="A35" s="109" t="s">
        <v>282</v>
      </c>
      <c r="B35" s="77">
        <v>50</v>
      </c>
      <c r="C35" s="85">
        <v>0.96</v>
      </c>
      <c r="D35" s="85">
        <v>0.84</v>
      </c>
      <c r="E35" s="85">
        <v>14.03</v>
      </c>
      <c r="F35" s="85">
        <v>155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162"/>
      <c r="U35" s="163"/>
    </row>
    <row r="36" spans="1:21" ht="13.5" customHeight="1">
      <c r="A36" s="68" t="s">
        <v>203</v>
      </c>
      <c r="B36" s="70">
        <v>200</v>
      </c>
      <c r="C36" s="85">
        <v>5.6</v>
      </c>
      <c r="D36" s="85">
        <v>5</v>
      </c>
      <c r="E36" s="85">
        <v>22</v>
      </c>
      <c r="F36" s="85">
        <v>201</v>
      </c>
      <c r="G36" s="85">
        <v>208</v>
      </c>
      <c r="H36" s="85">
        <v>172</v>
      </c>
      <c r="I36" s="85">
        <v>18</v>
      </c>
      <c r="J36" s="85">
        <v>0.2</v>
      </c>
      <c r="K36" s="85"/>
      <c r="L36" s="85">
        <v>0.01</v>
      </c>
      <c r="M36" s="85">
        <v>3E-05</v>
      </c>
      <c r="N36" s="85">
        <v>0.003</v>
      </c>
      <c r="O36" s="85"/>
      <c r="P36" s="85">
        <v>0.3</v>
      </c>
      <c r="Q36" s="85">
        <v>61</v>
      </c>
      <c r="R36" s="85">
        <v>0.1</v>
      </c>
      <c r="S36" s="85">
        <v>1.2</v>
      </c>
      <c r="T36" s="225" t="s">
        <v>223</v>
      </c>
      <c r="U36" s="226"/>
    </row>
    <row r="37" spans="1:21" ht="12.75">
      <c r="A37" s="64" t="s">
        <v>47</v>
      </c>
      <c r="B37" s="184">
        <f>SUM(B34+B35+B36)</f>
        <v>350</v>
      </c>
      <c r="C37" s="71">
        <f>SUM(C34+C35+C36)</f>
        <v>7.069999999999999</v>
      </c>
      <c r="D37" s="71">
        <f aca="true" t="shared" si="3" ref="D37:S37">SUM(D34+D35+D36)</f>
        <v>5.84</v>
      </c>
      <c r="E37" s="71">
        <f t="shared" si="3"/>
        <v>55.03</v>
      </c>
      <c r="F37" s="71">
        <f t="shared" si="3"/>
        <v>414.4</v>
      </c>
      <c r="G37" s="71">
        <f t="shared" si="3"/>
        <v>224</v>
      </c>
      <c r="H37" s="71">
        <f t="shared" si="3"/>
        <v>183</v>
      </c>
      <c r="I37" s="71">
        <f t="shared" si="3"/>
        <v>33</v>
      </c>
      <c r="J37" s="71">
        <f t="shared" si="3"/>
        <v>1.4</v>
      </c>
      <c r="K37" s="71">
        <f t="shared" si="3"/>
        <v>68</v>
      </c>
      <c r="L37" s="71">
        <f t="shared" si="3"/>
        <v>0.014</v>
      </c>
      <c r="M37" s="71">
        <f t="shared" si="3"/>
        <v>0.009930000000000001</v>
      </c>
      <c r="N37" s="71">
        <f t="shared" si="3"/>
        <v>2.003</v>
      </c>
      <c r="O37" s="71">
        <f t="shared" si="3"/>
        <v>0</v>
      </c>
      <c r="P37" s="71">
        <f t="shared" si="3"/>
        <v>0.31</v>
      </c>
      <c r="Q37" s="71">
        <f t="shared" si="3"/>
        <v>152</v>
      </c>
      <c r="R37" s="71">
        <f t="shared" si="3"/>
        <v>0.1</v>
      </c>
      <c r="S37" s="71">
        <f t="shared" si="3"/>
        <v>12.2</v>
      </c>
      <c r="T37" s="194"/>
      <c r="U37" s="195"/>
    </row>
    <row r="38" spans="1:21" ht="12.75">
      <c r="A38" s="64" t="s">
        <v>48</v>
      </c>
      <c r="B38" s="71"/>
      <c r="C38" s="86">
        <f>SUM(C14+C18+C32+C37)</f>
        <v>71.81</v>
      </c>
      <c r="D38" s="86">
        <f aca="true" t="shared" si="4" ref="D38:S38">SUM(D14+D18+D32+D37)</f>
        <v>65.91</v>
      </c>
      <c r="E38" s="86">
        <f t="shared" si="4"/>
        <v>280.21000000000004</v>
      </c>
      <c r="F38" s="86">
        <f t="shared" si="4"/>
        <v>2088.88</v>
      </c>
      <c r="G38" s="86">
        <f t="shared" si="4"/>
        <v>991.87</v>
      </c>
      <c r="H38" s="86">
        <f t="shared" si="4"/>
        <v>922.99</v>
      </c>
      <c r="I38" s="86">
        <f>SUM(I14+I18+I32+I37)</f>
        <v>393.09000000000003</v>
      </c>
      <c r="J38" s="86">
        <f t="shared" si="4"/>
        <v>16.169999999999998</v>
      </c>
      <c r="K38" s="86">
        <f t="shared" si="4"/>
        <v>1036.62</v>
      </c>
      <c r="L38" s="86">
        <f t="shared" si="4"/>
        <v>0.089</v>
      </c>
      <c r="M38" s="86">
        <f t="shared" si="4"/>
        <v>0.012080000000000002</v>
      </c>
      <c r="N38" s="86">
        <f t="shared" si="4"/>
        <v>3.7565</v>
      </c>
      <c r="O38" s="86">
        <f t="shared" si="4"/>
        <v>1.268</v>
      </c>
      <c r="P38" s="86">
        <f t="shared" si="4"/>
        <v>1.448</v>
      </c>
      <c r="Q38" s="86">
        <f t="shared" si="4"/>
        <v>865.856</v>
      </c>
      <c r="R38" s="86">
        <f t="shared" si="4"/>
        <v>4.04</v>
      </c>
      <c r="S38" s="86">
        <f t="shared" si="4"/>
        <v>46.60000000000001</v>
      </c>
      <c r="T38" s="71"/>
      <c r="U38" s="71"/>
    </row>
  </sheetData>
  <sheetProtection/>
  <mergeCells count="22">
    <mergeCell ref="T37:U37"/>
    <mergeCell ref="T14:U14"/>
    <mergeCell ref="T24:U25"/>
    <mergeCell ref="T26:U27"/>
    <mergeCell ref="T30:U31"/>
    <mergeCell ref="T32:U32"/>
    <mergeCell ref="A2:U2"/>
    <mergeCell ref="T4:U5"/>
    <mergeCell ref="T6:U7"/>
    <mergeCell ref="T3:U3"/>
    <mergeCell ref="T16:U18"/>
    <mergeCell ref="T22:U23"/>
    <mergeCell ref="A19:U19"/>
    <mergeCell ref="T20:U21"/>
    <mergeCell ref="A15:U15"/>
    <mergeCell ref="T8:U9"/>
    <mergeCell ref="T10:U11"/>
    <mergeCell ref="T12:U13"/>
    <mergeCell ref="A33:U33"/>
    <mergeCell ref="T36:U36"/>
    <mergeCell ref="T28:U29"/>
    <mergeCell ref="T34:U3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1" sqref="B1:N3"/>
    </sheetView>
  </sheetViews>
  <sheetFormatPr defaultColWidth="9.140625" defaultRowHeight="12.75"/>
  <cols>
    <col min="1" max="1" width="13.421875" style="0" customWidth="1"/>
    <col min="2" max="2" width="8.57421875" style="0" customWidth="1"/>
    <col min="3" max="3" width="9.7109375" style="0" customWidth="1"/>
    <col min="4" max="5" width="8.7109375" style="0" customWidth="1"/>
    <col min="6" max="6" width="9.421875" style="0" customWidth="1"/>
    <col min="7" max="7" width="8.57421875" style="0" customWidth="1"/>
    <col min="8" max="8" width="8.28125" style="0" customWidth="1"/>
    <col min="9" max="9" width="8.7109375" style="0" customWidth="1"/>
    <col min="10" max="11" width="9.28125" style="0" customWidth="1"/>
    <col min="13" max="13" width="8.8515625" style="0" customWidth="1"/>
    <col min="14" max="14" width="11.140625" style="0" customWidth="1"/>
    <col min="16" max="16" width="11.421875" style="0" customWidth="1"/>
  </cols>
  <sheetData>
    <row r="1" spans="2:14" ht="12.75">
      <c r="B1" s="254" t="s">
        <v>285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12.75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2:14" ht="10.5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6" ht="29.25" customHeight="1">
      <c r="A4" s="41"/>
      <c r="B4" s="41" t="s">
        <v>2</v>
      </c>
      <c r="C4" s="41" t="s">
        <v>3</v>
      </c>
      <c r="D4" s="41" t="s">
        <v>4</v>
      </c>
      <c r="E4" s="41" t="s">
        <v>5</v>
      </c>
      <c r="F4" s="42" t="s">
        <v>6</v>
      </c>
      <c r="G4" s="41" t="s">
        <v>7</v>
      </c>
      <c r="H4" s="43" t="s">
        <v>8</v>
      </c>
      <c r="I4" s="41" t="s">
        <v>9</v>
      </c>
      <c r="J4" s="41" t="s">
        <v>10</v>
      </c>
      <c r="K4" s="41" t="s">
        <v>11</v>
      </c>
      <c r="L4" s="41" t="s">
        <v>40</v>
      </c>
      <c r="M4" s="41" t="s">
        <v>41</v>
      </c>
      <c r="N4" s="44" t="s">
        <v>173</v>
      </c>
      <c r="O4" s="44" t="s">
        <v>112</v>
      </c>
      <c r="P4" s="41" t="s">
        <v>54</v>
      </c>
    </row>
    <row r="5" spans="1:16" ht="12.75">
      <c r="A5" s="41" t="s">
        <v>42</v>
      </c>
      <c r="B5" s="37"/>
      <c r="C5" s="38"/>
      <c r="D5" s="39"/>
      <c r="E5" s="38"/>
      <c r="F5" s="39"/>
      <c r="G5" s="38"/>
      <c r="H5" s="39"/>
      <c r="I5" s="38"/>
      <c r="J5" s="37"/>
      <c r="K5" s="38"/>
      <c r="L5" s="38"/>
      <c r="M5" s="38"/>
      <c r="N5" s="39"/>
      <c r="O5" s="40">
        <v>0.2</v>
      </c>
      <c r="P5" s="38"/>
    </row>
    <row r="6" spans="1:16" ht="12.75">
      <c r="A6" s="45" t="s">
        <v>55</v>
      </c>
      <c r="B6" s="46">
        <f>SUM(день1!C14)</f>
        <v>28.17</v>
      </c>
      <c r="C6" s="47">
        <f>SUM(день2!C14)</f>
        <v>27.12</v>
      </c>
      <c r="D6" s="48">
        <f>SUM(день3!C14)</f>
        <v>32.47</v>
      </c>
      <c r="E6" s="47">
        <f>SUM(день4!C14)</f>
        <v>27.5</v>
      </c>
      <c r="F6" s="48">
        <f>SUM(день5!C14)</f>
        <v>18.32</v>
      </c>
      <c r="G6" s="47">
        <f>SUM(день6!C14)</f>
        <v>40.22</v>
      </c>
      <c r="H6" s="48">
        <f>SUM(день7!C14)</f>
        <v>32.39</v>
      </c>
      <c r="I6" s="47">
        <f>SUM(день8!C14)</f>
        <v>20.1</v>
      </c>
      <c r="J6" s="48">
        <f>SUM(день9!C14)</f>
        <v>29.270000000000003</v>
      </c>
      <c r="K6" s="47">
        <f>SUM(день10!C14)</f>
        <v>24.64</v>
      </c>
      <c r="L6" s="47">
        <f>SUM(день11!C14)</f>
        <v>22.3</v>
      </c>
      <c r="M6" s="47">
        <f>SUM(день12!C14)</f>
        <v>31.42</v>
      </c>
      <c r="N6" s="48">
        <f>SUM(B6:M6)/12</f>
        <v>27.826666666666668</v>
      </c>
      <c r="O6" s="38"/>
      <c r="P6" s="49"/>
    </row>
    <row r="7" spans="1:16" ht="12.75">
      <c r="A7" s="38" t="s">
        <v>56</v>
      </c>
      <c r="B7" s="50">
        <f>SUM(день1!D14)</f>
        <v>32.559999999999995</v>
      </c>
      <c r="C7" s="51">
        <f>SUM(день2!D14)</f>
        <v>43.55</v>
      </c>
      <c r="D7" s="50">
        <f>SUM(день3!D14)</f>
        <v>18.389999999999997</v>
      </c>
      <c r="E7" s="51">
        <f>SUM(день4!D14)</f>
        <v>33.29</v>
      </c>
      <c r="F7" s="50">
        <f>SUM(день5!D14)</f>
        <v>37.24999999999999</v>
      </c>
      <c r="G7" s="51">
        <f>SUM(день6!D14)</f>
        <v>23.439999999999998</v>
      </c>
      <c r="H7" s="50">
        <f>SUM(день7!D14)</f>
        <v>37.01</v>
      </c>
      <c r="I7" s="51">
        <f>SUM(день8!D14)</f>
        <v>38.349999999999994</v>
      </c>
      <c r="J7" s="50">
        <f>SUM(день9!D14)</f>
        <v>14.559999999999999</v>
      </c>
      <c r="K7" s="51">
        <f>SUM(день10!D14)</f>
        <v>26.759999999999998</v>
      </c>
      <c r="L7" s="47">
        <f>SUM(день11!D14)</f>
        <v>55.24999999999999</v>
      </c>
      <c r="M7" s="47">
        <f>SUM(день12!D14)</f>
        <v>17.139999999999997</v>
      </c>
      <c r="N7" s="48">
        <f aca="true" t="shared" si="0" ref="N7:N29">SUM(B7:M7)/12</f>
        <v>31.462499999999995</v>
      </c>
      <c r="O7" s="45"/>
      <c r="P7" s="49"/>
    </row>
    <row r="8" spans="1:16" ht="12.75">
      <c r="A8" s="38" t="s">
        <v>57</v>
      </c>
      <c r="B8" s="46">
        <f>SUM(день1!E14)</f>
        <v>92.46000000000001</v>
      </c>
      <c r="C8" s="47">
        <f>SUM(день2!E14)</f>
        <v>82.85</v>
      </c>
      <c r="D8" s="48">
        <f>SUM(день3!E14)</f>
        <v>103</v>
      </c>
      <c r="E8" s="47">
        <f>SUM(день4!E14)</f>
        <v>89.83000000000001</v>
      </c>
      <c r="F8" s="48">
        <f>SUM(день5!E14)</f>
        <v>90.36000000000001</v>
      </c>
      <c r="G8" s="47">
        <f>SUM(день6!E14)</f>
        <v>87.80000000000001</v>
      </c>
      <c r="H8" s="48">
        <f>SUM(день7!E14)</f>
        <v>86.09</v>
      </c>
      <c r="I8" s="47">
        <f>SUM(день8!E14)</f>
        <v>96.77000000000001</v>
      </c>
      <c r="J8" s="48">
        <f>SUM(день9!E14)</f>
        <v>92.16</v>
      </c>
      <c r="K8" s="47">
        <f>SUM(день10!E14)</f>
        <v>93.6</v>
      </c>
      <c r="L8" s="47">
        <f>SUM(день11!E14)</f>
        <v>85.52000000000001</v>
      </c>
      <c r="M8" s="47">
        <f>SUM(день12!E14)</f>
        <v>92.30000000000001</v>
      </c>
      <c r="N8" s="48">
        <f t="shared" si="0"/>
        <v>91.06166666666667</v>
      </c>
      <c r="O8" s="38"/>
      <c r="P8" s="49"/>
    </row>
    <row r="9" spans="1:16" ht="12.75">
      <c r="A9" s="38" t="s">
        <v>58</v>
      </c>
      <c r="B9" s="47">
        <f>SUM(день1!F14)</f>
        <v>634.3</v>
      </c>
      <c r="C9" s="92">
        <f>SUM(день2!F14)</f>
        <v>697.38</v>
      </c>
      <c r="D9" s="48">
        <f>SUM(день3!F14)</f>
        <v>555.1800000000001</v>
      </c>
      <c r="E9" s="47">
        <f>SUM(день4!F14)</f>
        <v>569.45</v>
      </c>
      <c r="F9" s="48">
        <f>SUM(день5!F14)</f>
        <v>524.54</v>
      </c>
      <c r="G9" s="47">
        <f>SUM(день6!F14)</f>
        <v>724.4799999999999</v>
      </c>
      <c r="H9" s="91">
        <f>SUM(день7!F14)</f>
        <v>564.78</v>
      </c>
      <c r="I9" s="92">
        <f>SUM(день8!F14)</f>
        <v>645.9</v>
      </c>
      <c r="J9" s="91">
        <f>SUM(день9!F14)</f>
        <v>463.33000000000004</v>
      </c>
      <c r="K9" s="92">
        <f>SUM(день10!F14)</f>
        <v>607.14</v>
      </c>
      <c r="L9" s="92">
        <f>SUM(день11!F14)</f>
        <v>650</v>
      </c>
      <c r="M9" s="92">
        <f>SUM(день12!F14)</f>
        <v>539.48</v>
      </c>
      <c r="N9" s="48">
        <f t="shared" si="0"/>
        <v>597.9966666666666</v>
      </c>
      <c r="O9" s="38">
        <v>598</v>
      </c>
      <c r="P9" s="148">
        <f>SUM(N9)/O9*100</f>
        <v>99.99944258639908</v>
      </c>
    </row>
    <row r="10" spans="1:16" ht="12.75">
      <c r="A10" s="41" t="s">
        <v>234</v>
      </c>
      <c r="B10" s="46"/>
      <c r="C10" s="92"/>
      <c r="D10" s="48"/>
      <c r="E10" s="47"/>
      <c r="F10" s="48"/>
      <c r="G10" s="47"/>
      <c r="H10" s="91"/>
      <c r="I10" s="92"/>
      <c r="J10" s="91"/>
      <c r="K10" s="92"/>
      <c r="L10" s="92"/>
      <c r="M10" s="92"/>
      <c r="N10" s="48">
        <f t="shared" si="0"/>
        <v>0</v>
      </c>
      <c r="O10" s="40">
        <v>0.05</v>
      </c>
      <c r="P10" s="148"/>
    </row>
    <row r="11" spans="1:16" ht="12.75">
      <c r="A11" s="45" t="s">
        <v>55</v>
      </c>
      <c r="B11" s="46">
        <f>SUM(день1!C18)</f>
        <v>1.4</v>
      </c>
      <c r="C11" s="92">
        <f>SUM(день2!C18)</f>
        <v>1.6</v>
      </c>
      <c r="D11" s="48">
        <f>SUM(день3!C18)</f>
        <v>1.6</v>
      </c>
      <c r="E11" s="47">
        <f>SUM(день4!C18)</f>
        <v>0.8</v>
      </c>
      <c r="F11" s="48">
        <f>SUM(день5!C18)</f>
        <v>0.96</v>
      </c>
      <c r="G11" s="47">
        <f>SUM(день6!C18)</f>
        <v>1.6</v>
      </c>
      <c r="H11" s="91">
        <f>SUM(день7!C18)</f>
        <v>1.4</v>
      </c>
      <c r="I11" s="92">
        <f>SUM(день8!C18)</f>
        <v>0.75</v>
      </c>
      <c r="J11" s="91">
        <f>SUM(день9!C18)</f>
        <v>0.96</v>
      </c>
      <c r="K11" s="92">
        <f>SUM(день10!C18)</f>
        <v>0.53</v>
      </c>
      <c r="L11" s="92">
        <f>SUM(день11!C18)</f>
        <v>0.5</v>
      </c>
      <c r="M11" s="92">
        <f>SUM(день12!C18)</f>
        <v>1</v>
      </c>
      <c r="N11" s="48">
        <f t="shared" si="0"/>
        <v>1.0916666666666666</v>
      </c>
      <c r="O11" s="38"/>
      <c r="P11" s="148"/>
    </row>
    <row r="12" spans="1:16" ht="12.75">
      <c r="A12" s="38" t="s">
        <v>56</v>
      </c>
      <c r="B12" s="46">
        <f>SUM(день1!D18)</f>
        <v>0.2</v>
      </c>
      <c r="C12" s="92">
        <f>SUM(день2!D18)</f>
        <v>0</v>
      </c>
      <c r="D12" s="48">
        <f>SUM(день3!D18)</f>
        <v>0</v>
      </c>
      <c r="E12" s="47">
        <f>SUM(день4!D18)</f>
        <v>0</v>
      </c>
      <c r="F12" s="48">
        <f>SUM(день5!D18)</f>
        <v>0</v>
      </c>
      <c r="G12" s="47">
        <f>SUM(день6!D18)</f>
        <v>0</v>
      </c>
      <c r="H12" s="91">
        <f>SUM(день7!D18)</f>
        <v>0.2</v>
      </c>
      <c r="I12" s="92">
        <f>SUM(день8!D18)</f>
        <v>0.15</v>
      </c>
      <c r="J12" s="91">
        <f>SUM(день9!D18)</f>
        <v>0</v>
      </c>
      <c r="K12" s="92">
        <f>SUM(день10!D18)</f>
        <v>0</v>
      </c>
      <c r="L12" s="92">
        <f>SUM(день11!D18)</f>
        <v>0</v>
      </c>
      <c r="M12" s="92">
        <f>SUM(день12!D18)</f>
        <v>0</v>
      </c>
      <c r="N12" s="48">
        <f t="shared" si="0"/>
        <v>0.04583333333333334</v>
      </c>
      <c r="O12" s="38"/>
      <c r="P12" s="148"/>
    </row>
    <row r="13" spans="1:16" ht="12.75">
      <c r="A13" s="38" t="s">
        <v>57</v>
      </c>
      <c r="B13" s="46">
        <f>SUM(день1!E18)</f>
        <v>13.2</v>
      </c>
      <c r="C13" s="92">
        <f>SUM(день2!E18)</f>
        <v>22</v>
      </c>
      <c r="D13" s="48">
        <f>SUM(день3!E18)</f>
        <v>32</v>
      </c>
      <c r="E13" s="47">
        <f>SUM(день4!E18)</f>
        <v>22</v>
      </c>
      <c r="F13" s="48">
        <f>SUM(день5!E18)</f>
        <v>19.2</v>
      </c>
      <c r="G13" s="47">
        <f>SUM(день6!E18)</f>
        <v>32</v>
      </c>
      <c r="H13" s="91">
        <f>SUM(день7!E18)</f>
        <v>13.2</v>
      </c>
      <c r="I13" s="92">
        <f>SUM(день8!E18)</f>
        <v>9.6</v>
      </c>
      <c r="J13" s="91">
        <f>SUM(день9!E18)</f>
        <v>19.2</v>
      </c>
      <c r="K13" s="92">
        <f>SUM(день10!E18)</f>
        <v>26.4</v>
      </c>
      <c r="L13" s="92">
        <f>SUM(день11!E18)</f>
        <v>37</v>
      </c>
      <c r="M13" s="92">
        <f>SUM(день12!E18)</f>
        <v>15.4</v>
      </c>
      <c r="N13" s="48">
        <f t="shared" si="0"/>
        <v>21.766666666666666</v>
      </c>
      <c r="O13" s="38"/>
      <c r="P13" s="148"/>
    </row>
    <row r="14" spans="1:16" ht="12.75">
      <c r="A14" s="38" t="s">
        <v>58</v>
      </c>
      <c r="B14" s="46">
        <f>SUM(день1!F18)</f>
        <v>137.4</v>
      </c>
      <c r="C14" s="92">
        <f>SUM(день2!F18)</f>
        <v>138</v>
      </c>
      <c r="D14" s="48">
        <f>SUM(день3!F18)</f>
        <v>148</v>
      </c>
      <c r="E14" s="47">
        <f>SUM(день4!F18)</f>
        <v>145</v>
      </c>
      <c r="F14" s="48">
        <f>SUM(день5!F18)</f>
        <v>152</v>
      </c>
      <c r="G14" s="47">
        <f>SUM(день6!F18)</f>
        <v>148</v>
      </c>
      <c r="H14" s="91">
        <f>SUM(день7!F18)</f>
        <v>137.4</v>
      </c>
      <c r="I14" s="92">
        <f>SUM(день8!F18)</f>
        <v>124</v>
      </c>
      <c r="J14" s="91">
        <f>SUM(день9!F18)</f>
        <v>152</v>
      </c>
      <c r="K14" s="92">
        <f>SUM(день10!F18)</f>
        <v>179</v>
      </c>
      <c r="L14" s="92">
        <f>SUM(день11!F18)</f>
        <v>167</v>
      </c>
      <c r="M14" s="92">
        <f>SUM(день12!F18)</f>
        <v>172.2</v>
      </c>
      <c r="N14" s="48">
        <f t="shared" si="0"/>
        <v>150</v>
      </c>
      <c r="O14" s="38">
        <v>150</v>
      </c>
      <c r="P14" s="148">
        <f>SUM(N14)/O14*100</f>
        <v>100</v>
      </c>
    </row>
    <row r="15" spans="1:16" ht="12.75">
      <c r="A15" s="41" t="s">
        <v>59</v>
      </c>
      <c r="B15" s="46"/>
      <c r="C15" s="47"/>
      <c r="D15" s="48"/>
      <c r="E15" s="47"/>
      <c r="F15" s="48"/>
      <c r="G15" s="47"/>
      <c r="H15" s="48"/>
      <c r="I15" s="47"/>
      <c r="J15" s="48"/>
      <c r="K15" s="47"/>
      <c r="L15" s="47"/>
      <c r="M15" s="47"/>
      <c r="N15" s="48">
        <f t="shared" si="0"/>
        <v>0</v>
      </c>
      <c r="O15" s="40">
        <v>0.35</v>
      </c>
      <c r="P15" s="148"/>
    </row>
    <row r="16" spans="1:16" ht="12.75">
      <c r="A16" s="45" t="s">
        <v>55</v>
      </c>
      <c r="B16" s="50">
        <f>SUM(день1!C34)</f>
        <v>45.11999999999999</v>
      </c>
      <c r="C16" s="51">
        <f>SUM(день2!C35)</f>
        <v>38.21</v>
      </c>
      <c r="D16" s="50">
        <f>SUM(день3!C32)</f>
        <v>30.169999999999998</v>
      </c>
      <c r="E16" s="51">
        <f>SUM(день4!C34)</f>
        <v>35.06</v>
      </c>
      <c r="F16" s="50">
        <f>SUM(день5!C34)</f>
        <v>42.61</v>
      </c>
      <c r="G16" s="51">
        <f>SUM(день6!C34)</f>
        <v>38.519999999999996</v>
      </c>
      <c r="H16" s="50">
        <f>SUM(день7!C34)</f>
        <v>30.92</v>
      </c>
      <c r="I16" s="51">
        <f>SUM(день8!C34)</f>
        <v>40.58</v>
      </c>
      <c r="J16" s="50">
        <f>SUM(день9!C34)</f>
        <v>38.61</v>
      </c>
      <c r="K16" s="51">
        <f>SUM(день10!C32)</f>
        <v>29.66</v>
      </c>
      <c r="L16" s="47">
        <f>SUM(день11!C34)</f>
        <v>37.87</v>
      </c>
      <c r="M16" s="47">
        <f>SUM(день12!C32)</f>
        <v>32.32000000000001</v>
      </c>
      <c r="N16" s="48">
        <f t="shared" si="0"/>
        <v>36.6375</v>
      </c>
      <c r="O16" s="45"/>
      <c r="P16" s="148"/>
    </row>
    <row r="17" spans="1:16" ht="12.75">
      <c r="A17" s="38" t="s">
        <v>56</v>
      </c>
      <c r="B17" s="47">
        <f>SUM(день1!D34)</f>
        <v>27.979999999999997</v>
      </c>
      <c r="C17" s="47">
        <f>SUM(день2!D35)</f>
        <v>34.74</v>
      </c>
      <c r="D17" s="48">
        <f>SUM(день3!D32)</f>
        <v>30.05</v>
      </c>
      <c r="E17" s="47">
        <f>SUM(день4!D34)</f>
        <v>35.480000000000004</v>
      </c>
      <c r="F17" s="48">
        <f>SUM(день5!D34)</f>
        <v>41.24</v>
      </c>
      <c r="G17" s="47">
        <f>SUM(день6!D34)</f>
        <v>43.92000000000001</v>
      </c>
      <c r="H17" s="48">
        <f>SUM(день7!D34)</f>
        <v>24.22</v>
      </c>
      <c r="I17" s="47">
        <f>SUM(день8!D34)</f>
        <v>31.22</v>
      </c>
      <c r="J17" s="48">
        <f>SUM(день9!D34)</f>
        <v>32.88</v>
      </c>
      <c r="K17" s="47">
        <f>SUM(день10!D32)</f>
        <v>66.07999999999998</v>
      </c>
      <c r="L17" s="47">
        <f>SUM(день11!D34)</f>
        <v>28.740000000000002</v>
      </c>
      <c r="M17" s="47">
        <f>SUM(день12!D32)</f>
        <v>42.93</v>
      </c>
      <c r="N17" s="48">
        <f t="shared" si="0"/>
        <v>36.623333333333335</v>
      </c>
      <c r="O17" s="38"/>
      <c r="P17" s="148"/>
    </row>
    <row r="18" spans="1:16" ht="12.75">
      <c r="A18" s="38" t="s">
        <v>57</v>
      </c>
      <c r="B18" s="50">
        <f>SUM(день1!E34)</f>
        <v>126.13</v>
      </c>
      <c r="C18" s="51">
        <f>SUM(день2!E35)</f>
        <v>133.3</v>
      </c>
      <c r="D18" s="50">
        <f>SUM(день3!E32)</f>
        <v>108.35</v>
      </c>
      <c r="E18" s="51">
        <f>SUM(день4!E34)</f>
        <v>132.65</v>
      </c>
      <c r="F18" s="50">
        <f>SUM(день5!E34)</f>
        <v>141.8</v>
      </c>
      <c r="G18" s="51">
        <f>SUM(день6!E34)</f>
        <v>139.7</v>
      </c>
      <c r="H18" s="50">
        <f>SUM(день7!E34)</f>
        <v>107.30000000000001</v>
      </c>
      <c r="I18" s="51">
        <f>SUM(день8!E34)</f>
        <v>118.19</v>
      </c>
      <c r="J18" s="50">
        <f>SUM(день9!E34)</f>
        <v>141.28</v>
      </c>
      <c r="K18" s="51">
        <f>SUM(день10!E32)</f>
        <v>107.65</v>
      </c>
      <c r="L18" s="47">
        <f>SUM(день11!E34)</f>
        <v>123</v>
      </c>
      <c r="M18" s="47">
        <f>SUM(день12!E32)</f>
        <v>117.47999999999999</v>
      </c>
      <c r="N18" s="48">
        <f t="shared" si="0"/>
        <v>124.73583333333335</v>
      </c>
      <c r="O18" s="45"/>
      <c r="P18" s="148"/>
    </row>
    <row r="19" spans="1:16" ht="12.75">
      <c r="A19" s="38" t="s">
        <v>58</v>
      </c>
      <c r="B19" s="46">
        <f>SUM(день1!F34)</f>
        <v>857.3</v>
      </c>
      <c r="C19" s="92">
        <f>SUM(день2!F35)</f>
        <v>1037.9</v>
      </c>
      <c r="D19" s="91">
        <f>SUM(день3!F32)</f>
        <v>1037.3500000000001</v>
      </c>
      <c r="E19" s="92">
        <f>SUM(день4!F34)</f>
        <v>1063.5</v>
      </c>
      <c r="F19" s="48">
        <f>SUM(день5!F34)</f>
        <v>1205.9</v>
      </c>
      <c r="G19" s="47">
        <f>SUM(день6!F34)</f>
        <v>1302</v>
      </c>
      <c r="H19" s="91">
        <f>SUM(день7!F34)</f>
        <v>978.7</v>
      </c>
      <c r="I19" s="92">
        <f>SUM(день8!F34)</f>
        <v>988.7</v>
      </c>
      <c r="J19" s="91">
        <f>SUM(день9!F34)</f>
        <v>1101.7</v>
      </c>
      <c r="K19" s="92">
        <f>SUM(день10!F32)</f>
        <v>1048.4</v>
      </c>
      <c r="L19" s="92">
        <f>SUM(день11!F34)</f>
        <v>975.2</v>
      </c>
      <c r="M19" s="92">
        <f>SUM(день12!F32)</f>
        <v>962.8000000000001</v>
      </c>
      <c r="N19" s="48">
        <f t="shared" si="0"/>
        <v>1046.6208333333334</v>
      </c>
      <c r="O19" s="38">
        <v>1047</v>
      </c>
      <c r="P19" s="151">
        <f>SUM(N19)/(O19)*100</f>
        <v>99.96378541865649</v>
      </c>
    </row>
    <row r="20" spans="1:16" ht="12.75">
      <c r="A20" s="41" t="s">
        <v>60</v>
      </c>
      <c r="B20" s="50"/>
      <c r="C20" s="51"/>
      <c r="D20" s="50"/>
      <c r="E20" s="51"/>
      <c r="F20" s="50"/>
      <c r="G20" s="51"/>
      <c r="H20" s="50"/>
      <c r="I20" s="51"/>
      <c r="J20" s="50"/>
      <c r="K20" s="51"/>
      <c r="L20" s="52"/>
      <c r="M20" s="47"/>
      <c r="N20" s="48">
        <f t="shared" si="0"/>
        <v>0</v>
      </c>
      <c r="O20" s="53">
        <v>0.15</v>
      </c>
      <c r="P20" s="152"/>
    </row>
    <row r="21" spans="1:16" ht="12.75">
      <c r="A21" s="45" t="s">
        <v>55</v>
      </c>
      <c r="B21" s="46">
        <f>SUM(день1!C39)</f>
        <v>6.9</v>
      </c>
      <c r="C21" s="47">
        <f>SUM(день2!C40)</f>
        <v>6.6</v>
      </c>
      <c r="D21" s="48">
        <f>SUM(день3!C37)</f>
        <v>7.859999999999999</v>
      </c>
      <c r="E21" s="47">
        <f>SUM(день4!C39)</f>
        <v>11.14</v>
      </c>
      <c r="F21" s="48">
        <f>SUM(день5!C39)</f>
        <v>11.1</v>
      </c>
      <c r="G21" s="47">
        <f>SUM(день6!C39)</f>
        <v>8.280000000000001</v>
      </c>
      <c r="H21" s="48">
        <f>SUM(день7!C39)</f>
        <v>6.6</v>
      </c>
      <c r="I21" s="47">
        <f>SUM(день8!C39)</f>
        <v>8.02</v>
      </c>
      <c r="J21" s="48">
        <f>SUM(день9!C39)</f>
        <v>8.42</v>
      </c>
      <c r="K21" s="47">
        <f>SUM(день10!C37)</f>
        <v>7.359999999999999</v>
      </c>
      <c r="L21" s="47">
        <f>SUM(день11!C39)</f>
        <v>11.59</v>
      </c>
      <c r="M21" s="47">
        <f>SUM(день12!C37)</f>
        <v>7.069999999999999</v>
      </c>
      <c r="N21" s="48">
        <f t="shared" si="0"/>
        <v>8.411666666666667</v>
      </c>
      <c r="O21" s="38"/>
      <c r="P21" s="151"/>
    </row>
    <row r="22" spans="1:16" ht="12.75">
      <c r="A22" s="38" t="s">
        <v>56</v>
      </c>
      <c r="B22" s="50">
        <f>SUM(день1!D39)</f>
        <v>7.52</v>
      </c>
      <c r="C22" s="51">
        <f>SUM(день2!D40)</f>
        <v>7.18</v>
      </c>
      <c r="D22" s="50">
        <f>SUM(день3!D37)</f>
        <v>6.43</v>
      </c>
      <c r="E22" s="51">
        <f>SUM(день4!D39)</f>
        <v>10.870000000000001</v>
      </c>
      <c r="F22" s="50">
        <f>SUM(день5!D39)</f>
        <v>8.6</v>
      </c>
      <c r="G22" s="51">
        <f>SUM(день6!D39)</f>
        <v>9.95</v>
      </c>
      <c r="H22" s="50">
        <f>SUM(день7!D39)</f>
        <v>6.98</v>
      </c>
      <c r="I22" s="51">
        <f>SUM(день8!D39)</f>
        <v>8.05</v>
      </c>
      <c r="J22" s="50">
        <f>SUM(день9!D39)</f>
        <v>6.88</v>
      </c>
      <c r="K22" s="51">
        <f>SUM(день10!D37)</f>
        <v>5.2</v>
      </c>
      <c r="L22" s="47">
        <f>SUM(день11!D39)</f>
        <v>11.2</v>
      </c>
      <c r="M22" s="47">
        <f>SUM(день12!D37)</f>
        <v>5.84</v>
      </c>
      <c r="N22" s="48">
        <f t="shared" si="0"/>
        <v>7.891666666666667</v>
      </c>
      <c r="O22" s="45"/>
      <c r="P22" s="151"/>
    </row>
    <row r="23" spans="1:16" ht="12.75">
      <c r="A23" s="38" t="s">
        <v>57</v>
      </c>
      <c r="B23" s="48">
        <f>SUM(день1!E39)</f>
        <v>138.07999999999998</v>
      </c>
      <c r="C23" s="47">
        <f>SUM(день2!E40)</f>
        <v>42.089999999999996</v>
      </c>
      <c r="D23" s="48">
        <f>SUM(день3!E37)</f>
        <v>42.04</v>
      </c>
      <c r="E23" s="47">
        <f>SUM(день4!E39)</f>
        <v>102.37</v>
      </c>
      <c r="F23" s="48">
        <f>SUM(день5!E39)</f>
        <v>57.99</v>
      </c>
      <c r="G23" s="47">
        <f>SUM(день6!E39)</f>
        <v>133.24</v>
      </c>
      <c r="H23" s="48">
        <f>SUM(день7!E39)</f>
        <v>56.99999999999999</v>
      </c>
      <c r="I23" s="47">
        <f>SUM(день8!E39)</f>
        <v>117.07000000000001</v>
      </c>
      <c r="J23" s="48">
        <f>SUM(день9!E39)</f>
        <v>108.16</v>
      </c>
      <c r="K23" s="47">
        <f>SUM(день10!E37)</f>
        <v>30.729999999999997</v>
      </c>
      <c r="L23" s="47">
        <f>SUM(день11!E39)</f>
        <v>56.67</v>
      </c>
      <c r="M23" s="47">
        <f>SUM(день12!E37)</f>
        <v>55.03</v>
      </c>
      <c r="N23" s="48">
        <f t="shared" si="0"/>
        <v>78.37249999999999</v>
      </c>
      <c r="O23" s="38"/>
      <c r="P23" s="151"/>
    </row>
    <row r="24" spans="1:16" ht="12.75">
      <c r="A24" s="38" t="s">
        <v>58</v>
      </c>
      <c r="B24" s="93">
        <f>SUM(день1!F39)</f>
        <v>474.44</v>
      </c>
      <c r="C24" s="92">
        <f>SUM(день2!F40)</f>
        <v>297.8</v>
      </c>
      <c r="D24" s="91">
        <f>SUM(день3!F37)</f>
        <v>309.9</v>
      </c>
      <c r="E24" s="92">
        <f>SUM(день4!F39)</f>
        <v>654.4</v>
      </c>
      <c r="F24" s="48">
        <f>SUM(день5!F39)</f>
        <v>406.3</v>
      </c>
      <c r="G24" s="47">
        <f>SUM(день6!F39)</f>
        <v>493.7</v>
      </c>
      <c r="H24" s="48">
        <f>SUM(день7!F39)</f>
        <v>327</v>
      </c>
      <c r="I24" s="92">
        <f>SUM(день8!F39)</f>
        <v>659.4</v>
      </c>
      <c r="J24" s="91">
        <f>SUM(день9!F39)</f>
        <v>609.4</v>
      </c>
      <c r="K24" s="92">
        <f>SUM(день10!F37)</f>
        <v>267.1</v>
      </c>
      <c r="L24" s="92">
        <f>SUM(день11!F39)</f>
        <v>473.1</v>
      </c>
      <c r="M24" s="92">
        <f>SUM(день12!F37)</f>
        <v>414.4</v>
      </c>
      <c r="N24" s="48">
        <f t="shared" si="0"/>
        <v>448.9116666666667</v>
      </c>
      <c r="O24" s="38">
        <v>449</v>
      </c>
      <c r="P24" s="151">
        <f>SUM(N24)/(O24)*100</f>
        <v>99.98032665181886</v>
      </c>
    </row>
    <row r="25" spans="1:16" ht="12.75">
      <c r="A25" s="41" t="s">
        <v>61</v>
      </c>
      <c r="B25" s="50"/>
      <c r="C25" s="51"/>
      <c r="D25" s="50"/>
      <c r="E25" s="51"/>
      <c r="F25" s="50"/>
      <c r="G25" s="51"/>
      <c r="H25" s="50"/>
      <c r="I25" s="51"/>
      <c r="J25" s="50"/>
      <c r="K25" s="51"/>
      <c r="L25" s="52"/>
      <c r="M25" s="52"/>
      <c r="N25" s="48">
        <f t="shared" si="0"/>
        <v>0</v>
      </c>
      <c r="O25" s="53">
        <v>0.75</v>
      </c>
      <c r="P25" s="151"/>
    </row>
    <row r="26" spans="1:16" ht="12.75">
      <c r="A26" s="45" t="s">
        <v>55</v>
      </c>
      <c r="B26" s="92">
        <f>SUM(день1!C40)</f>
        <v>81.59</v>
      </c>
      <c r="C26" s="92">
        <f>SUM(день2!C41)</f>
        <v>73.53</v>
      </c>
      <c r="D26" s="92">
        <f>SUM(день3!C38)</f>
        <v>72.1</v>
      </c>
      <c r="E26" s="92">
        <f>SUM(день4!C40)</f>
        <v>74.5</v>
      </c>
      <c r="F26" s="92">
        <f>SUM(день5!C40)</f>
        <v>72.99</v>
      </c>
      <c r="G26" s="92">
        <f>SUM(день6!C40)</f>
        <v>88.62</v>
      </c>
      <c r="H26" s="92">
        <f>SUM(день7!C40)</f>
        <v>71.31</v>
      </c>
      <c r="I26" s="92">
        <f>SUM(день8!C40)</f>
        <v>69.45</v>
      </c>
      <c r="J26" s="92">
        <f>SUM(день9!C40)</f>
        <v>77.26</v>
      </c>
      <c r="K26" s="92">
        <f>SUM(день10!C38)</f>
        <v>62.19</v>
      </c>
      <c r="L26" s="92">
        <f>SUM(день11!C40)</f>
        <v>72.26</v>
      </c>
      <c r="M26" s="92">
        <f>SUM(день12!C38)</f>
        <v>71.81</v>
      </c>
      <c r="N26" s="91">
        <f t="shared" si="0"/>
        <v>73.96750000000002</v>
      </c>
      <c r="O26" s="152">
        <v>74</v>
      </c>
      <c r="P26" s="151">
        <f>SUM(N26)/(O26)*100</f>
        <v>99.95608108108111</v>
      </c>
    </row>
    <row r="27" spans="1:16" ht="12.75">
      <c r="A27" s="38" t="s">
        <v>56</v>
      </c>
      <c r="B27" s="94">
        <f>SUM(день1!D40)</f>
        <v>68.25999999999999</v>
      </c>
      <c r="C27" s="92">
        <f>SUM(день2!D41)</f>
        <v>85.47</v>
      </c>
      <c r="D27" s="92">
        <f>SUM(день3!D38)</f>
        <v>54.87</v>
      </c>
      <c r="E27" s="92">
        <f>SUM(день4!D40)</f>
        <v>79.64000000000001</v>
      </c>
      <c r="F27" s="92">
        <f>SUM(день5!D40)</f>
        <v>87.08999999999999</v>
      </c>
      <c r="G27" s="92">
        <f>SUM(день6!D40)</f>
        <v>77.31000000000002</v>
      </c>
      <c r="H27" s="92">
        <f>SUM(день7!D40)</f>
        <v>68.41</v>
      </c>
      <c r="I27" s="92">
        <f>SUM(день8!D40)</f>
        <v>77.77</v>
      </c>
      <c r="J27" s="92">
        <f>SUM(день9!D40)</f>
        <v>54.32</v>
      </c>
      <c r="K27" s="92">
        <f>SUM(день10!D38)</f>
        <v>98.03999999999998</v>
      </c>
      <c r="L27" s="92">
        <f>SUM(день11!D40)</f>
        <v>95.19</v>
      </c>
      <c r="M27" s="92">
        <f>SUM(день12!D38)</f>
        <v>65.91</v>
      </c>
      <c r="N27" s="48">
        <f t="shared" si="0"/>
        <v>76.02333333333333</v>
      </c>
      <c r="O27" s="159">
        <v>76</v>
      </c>
      <c r="P27" s="151">
        <f>SUM(N27)/(O27)*100</f>
        <v>100.03070175438596</v>
      </c>
    </row>
    <row r="28" spans="1:16" ht="12.75">
      <c r="A28" s="38" t="s">
        <v>57</v>
      </c>
      <c r="B28" s="92">
        <f>SUM(день1!E40)</f>
        <v>369.87</v>
      </c>
      <c r="C28" s="92">
        <f>SUM(день2!E41)</f>
        <v>280.24</v>
      </c>
      <c r="D28" s="92">
        <f>SUM(день3!E38)</f>
        <v>285.39</v>
      </c>
      <c r="E28" s="92">
        <f>SUM(день4!E40)</f>
        <v>346.85</v>
      </c>
      <c r="F28" s="92">
        <f>SUM(день5!E40)</f>
        <v>309.35</v>
      </c>
      <c r="G28" s="92">
        <f>SUM(день6!E40)</f>
        <v>392.74</v>
      </c>
      <c r="H28" s="92">
        <f>SUM(день7!E40)</f>
        <v>263.59000000000003</v>
      </c>
      <c r="I28" s="92">
        <f>SUM(день8!E40)</f>
        <v>341.63</v>
      </c>
      <c r="J28" s="92">
        <f>SUM(день9!E40)</f>
        <v>360.79999999999995</v>
      </c>
      <c r="K28" s="92">
        <f>SUM(день10!E38)</f>
        <v>258.38</v>
      </c>
      <c r="L28" s="92">
        <f>SUM(день11!E40)</f>
        <v>302.19</v>
      </c>
      <c r="M28" s="92">
        <f>SUM(день12!E38)</f>
        <v>280.21000000000004</v>
      </c>
      <c r="N28" s="47">
        <f t="shared" si="0"/>
        <v>315.93666666666667</v>
      </c>
      <c r="O28" s="160">
        <v>316</v>
      </c>
      <c r="P28" s="151">
        <f>SUM(N28)/(O28)*100</f>
        <v>99.97995780590718</v>
      </c>
    </row>
    <row r="29" spans="1:16" ht="12.75">
      <c r="A29" s="38" t="s">
        <v>58</v>
      </c>
      <c r="B29" s="47">
        <f>SUM(день1!F40)</f>
        <v>2103.44</v>
      </c>
      <c r="C29" s="47">
        <f>SUM(день2!F41)</f>
        <v>2171.0800000000004</v>
      </c>
      <c r="D29" s="47">
        <f>SUM(день3!F38)</f>
        <v>2050.4300000000003</v>
      </c>
      <c r="E29" s="47">
        <f>SUM(день4!F40)</f>
        <v>2432.35</v>
      </c>
      <c r="F29" s="47">
        <f>SUM(день5!F40)</f>
        <v>2288.7400000000002</v>
      </c>
      <c r="G29" s="47">
        <f>SUM(день6!F40)</f>
        <v>2668.18</v>
      </c>
      <c r="H29" s="47">
        <f>SUM(день7!F40)</f>
        <v>2007.88</v>
      </c>
      <c r="I29" s="47">
        <f>SUM(день8!F40)</f>
        <v>2418</v>
      </c>
      <c r="J29" s="46">
        <f>SUM(день9!F40)</f>
        <v>2326.4300000000003</v>
      </c>
      <c r="K29" s="47">
        <f>SUM(день10!F38)</f>
        <v>2101.64</v>
      </c>
      <c r="L29" s="54">
        <f>SUM(день11!F40)</f>
        <v>2265.3</v>
      </c>
      <c r="M29" s="47">
        <f>SUM(день12!F38)</f>
        <v>2088.88</v>
      </c>
      <c r="N29" s="47">
        <f t="shared" si="0"/>
        <v>2243.5291666666667</v>
      </c>
      <c r="O29" s="55">
        <v>2244</v>
      </c>
      <c r="P29" s="151">
        <f>SUM(N29)/(O29)*100</f>
        <v>99.97901812240048</v>
      </c>
    </row>
    <row r="30" spans="2:9" ht="12.75">
      <c r="B30" s="21"/>
      <c r="I30" s="22"/>
    </row>
  </sheetData>
  <sheetProtection/>
  <mergeCells count="1">
    <mergeCell ref="B1:N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1" sqref="B1:N3"/>
    </sheetView>
  </sheetViews>
  <sheetFormatPr defaultColWidth="9.140625" defaultRowHeight="12.75"/>
  <cols>
    <col min="1" max="1" width="19.7109375" style="0" customWidth="1"/>
    <col min="2" max="2" width="8.8515625" style="0" customWidth="1"/>
    <col min="3" max="4" width="9.28125" style="0" customWidth="1"/>
    <col min="5" max="5" width="9.57421875" style="0" customWidth="1"/>
    <col min="6" max="6" width="10.28125" style="0" customWidth="1"/>
    <col min="7" max="7" width="8.7109375" style="0" customWidth="1"/>
    <col min="8" max="8" width="9.57421875" style="0" customWidth="1"/>
    <col min="9" max="9" width="9.28125" style="0" customWidth="1"/>
    <col min="10" max="10" width="10.28125" style="0" customWidth="1"/>
    <col min="11" max="11" width="10.8515625" style="0" customWidth="1"/>
    <col min="12" max="13" width="8.421875" style="0" customWidth="1"/>
    <col min="14" max="14" width="9.57421875" style="0" bestFit="1" customWidth="1"/>
  </cols>
  <sheetData>
    <row r="1" spans="2:14" ht="12.75">
      <c r="B1" s="254" t="s">
        <v>286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12.75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2:14" ht="21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47.25">
      <c r="A4" s="27"/>
      <c r="B4" s="27" t="s">
        <v>2</v>
      </c>
      <c r="C4" s="27" t="s">
        <v>3</v>
      </c>
      <c r="D4" s="27" t="s">
        <v>4</v>
      </c>
      <c r="E4" s="27" t="s">
        <v>5</v>
      </c>
      <c r="F4" s="111" t="s">
        <v>6</v>
      </c>
      <c r="G4" s="27" t="s">
        <v>7</v>
      </c>
      <c r="H4" s="112" t="s">
        <v>8</v>
      </c>
      <c r="I4" s="27" t="s">
        <v>9</v>
      </c>
      <c r="J4" s="27" t="s">
        <v>10</v>
      </c>
      <c r="K4" s="27" t="s">
        <v>11</v>
      </c>
      <c r="L4" s="27" t="s">
        <v>40</v>
      </c>
      <c r="M4" s="27" t="s">
        <v>41</v>
      </c>
      <c r="N4" s="113" t="s">
        <v>173</v>
      </c>
    </row>
    <row r="5" spans="1:14" ht="15.75">
      <c r="A5" s="27" t="s">
        <v>42</v>
      </c>
      <c r="B5" s="114"/>
      <c r="C5" s="115"/>
      <c r="D5" s="116"/>
      <c r="E5" s="115"/>
      <c r="F5" s="116"/>
      <c r="G5" s="115"/>
      <c r="H5" s="116"/>
      <c r="I5" s="115"/>
      <c r="J5" s="114"/>
      <c r="K5" s="115"/>
      <c r="L5" s="115"/>
      <c r="M5" s="115"/>
      <c r="N5" s="115"/>
    </row>
    <row r="6" spans="1:14" ht="15">
      <c r="A6" s="117" t="s">
        <v>55</v>
      </c>
      <c r="B6" s="118">
        <f>SUM('табл.хим.сост. '!B6)*100/74</f>
        <v>38.067567567567565</v>
      </c>
      <c r="C6" s="118">
        <f>SUM('табл.хим.сост. '!C6)*100/74</f>
        <v>36.648648648648646</v>
      </c>
      <c r="D6" s="118">
        <f>SUM('табл.хим.сост. '!D6)*100/74</f>
        <v>43.87837837837838</v>
      </c>
      <c r="E6" s="118">
        <f>SUM('табл.хим.сост. '!E6)*100/74</f>
        <v>37.16216216216216</v>
      </c>
      <c r="F6" s="118">
        <f>SUM('табл.хим.сост. '!F6)*100/74</f>
        <v>24.756756756756758</v>
      </c>
      <c r="G6" s="118">
        <f>SUM('табл.хим.сост. '!G6)*100/74</f>
        <v>54.351351351351354</v>
      </c>
      <c r="H6" s="118">
        <f>SUM('табл.хим.сост. '!H6)*100/74</f>
        <v>43.770270270270274</v>
      </c>
      <c r="I6" s="118">
        <f>SUM('табл.хим.сост. '!I6)*100/74</f>
        <v>27.162162162162165</v>
      </c>
      <c r="J6" s="118">
        <f>SUM('табл.хим.сост. '!J6)*100/74</f>
        <v>39.55405405405406</v>
      </c>
      <c r="K6" s="118">
        <f>SUM('табл.хим.сост. '!K6)*100/74</f>
        <v>33.2972972972973</v>
      </c>
      <c r="L6" s="118">
        <f>SUM('табл.хим.сост. '!L6)*100/74</f>
        <v>30.135135135135137</v>
      </c>
      <c r="M6" s="118">
        <f>SUM('табл.хим.сост. '!M6)*100/74</f>
        <v>42.45945945945946</v>
      </c>
      <c r="N6" s="119">
        <f>SUM(B6:M6)/12</f>
        <v>37.60360360360361</v>
      </c>
    </row>
    <row r="7" spans="1:14" ht="15">
      <c r="A7" s="115" t="s">
        <v>56</v>
      </c>
      <c r="B7" s="121">
        <f>SUM('табл.хим.сост. '!B7)*100/76</f>
        <v>42.84210526315789</v>
      </c>
      <c r="C7" s="121">
        <f>SUM('табл.хим.сост. '!C7)*100/76</f>
        <v>57.30263157894737</v>
      </c>
      <c r="D7" s="121">
        <f>SUM('табл.хим.сост. '!D7)*100/76</f>
        <v>24.19736842105263</v>
      </c>
      <c r="E7" s="121">
        <f>SUM('табл.хим.сост. '!E7)*100/76</f>
        <v>43.80263157894737</v>
      </c>
      <c r="F7" s="121">
        <f>SUM('табл.хим.сост. '!F7)*100/76</f>
        <v>49.01315789473683</v>
      </c>
      <c r="G7" s="121">
        <f>SUM('табл.хим.сост. '!G7)*100/76</f>
        <v>30.842105263157894</v>
      </c>
      <c r="H7" s="121">
        <f>SUM('табл.хим.сост. '!H7)*100/76</f>
        <v>48.69736842105263</v>
      </c>
      <c r="I7" s="121">
        <f>SUM('табл.хим.сост. '!I7)*100/76</f>
        <v>50.460526315789465</v>
      </c>
      <c r="J7" s="121">
        <f>SUM('табл.хим.сост. '!J7)*100/76</f>
        <v>19.157894736842103</v>
      </c>
      <c r="K7" s="121">
        <f>SUM('табл.хим.сост. '!K7)*100/76</f>
        <v>35.21052631578947</v>
      </c>
      <c r="L7" s="121">
        <f>SUM('табл.хим.сост. '!L7)*100/76</f>
        <v>72.69736842105262</v>
      </c>
      <c r="M7" s="121">
        <f>SUM('табл.хим.сост. '!M7)*100/76</f>
        <v>22.552631578947366</v>
      </c>
      <c r="N7" s="175">
        <f>SUM('табл.хим.сост. '!N7)*100/76</f>
        <v>41.398026315789465</v>
      </c>
    </row>
    <row r="8" spans="1:14" ht="15">
      <c r="A8" s="115" t="s">
        <v>57</v>
      </c>
      <c r="B8" s="118">
        <f>SUM('табл.хим.сост. '!B8)*100/316</f>
        <v>29.259493670886076</v>
      </c>
      <c r="C8" s="118">
        <f>SUM('табл.хим.сост. '!C8)*100/316</f>
        <v>26.218354430379748</v>
      </c>
      <c r="D8" s="118">
        <f>SUM('табл.хим.сост. '!D8)*100/316</f>
        <v>32.59493670886076</v>
      </c>
      <c r="E8" s="118">
        <f>SUM('табл.хим.сост. '!E8)*100/316</f>
        <v>28.427215189873422</v>
      </c>
      <c r="F8" s="118">
        <f>SUM('табл.хим.сост. '!F8)*100/316</f>
        <v>28.594936708860764</v>
      </c>
      <c r="G8" s="118">
        <f>SUM('табл.хим.сост. '!G8)*100/316</f>
        <v>27.784810126582283</v>
      </c>
      <c r="H8" s="118">
        <f>SUM('табл.хим.сост. '!H8)*100/316</f>
        <v>27.24367088607595</v>
      </c>
      <c r="I8" s="118">
        <f>SUM('табл.хим.сост. '!I8)*100/316</f>
        <v>30.623417721518994</v>
      </c>
      <c r="J8" s="118">
        <f>SUM('табл.хим.сост. '!J8)*100/316</f>
        <v>29.164556962025316</v>
      </c>
      <c r="K8" s="118">
        <f>SUM('табл.хим.сост. '!K8)*100/316</f>
        <v>29.620253164556964</v>
      </c>
      <c r="L8" s="118">
        <f>SUM('табл.хим.сост. '!L8)*100/316</f>
        <v>27.063291139240512</v>
      </c>
      <c r="M8" s="118">
        <f>SUM('табл.хим.сост. '!M8)*100/316</f>
        <v>29.208860759493678</v>
      </c>
      <c r="N8" s="119">
        <f>SUM('табл.хим.сост. '!N8)*100/316</f>
        <v>28.816983122362867</v>
      </c>
    </row>
    <row r="9" spans="1:14" ht="15">
      <c r="A9" s="115" t="s">
        <v>58</v>
      </c>
      <c r="B9" s="119">
        <f>SUM('табл.хим.сост. '!B9)*100/2244</f>
        <v>28.266488413547233</v>
      </c>
      <c r="C9" s="119">
        <f>SUM('табл.хим.сост. '!C9)*100/2244</f>
        <v>31.077540106951872</v>
      </c>
      <c r="D9" s="119">
        <f>SUM('табл.хим.сост. '!D9)*100/2244</f>
        <v>24.74064171122995</v>
      </c>
      <c r="E9" s="119">
        <f>SUM('табл.хим.сост. '!E9)*100/2244</f>
        <v>25.37655971479501</v>
      </c>
      <c r="F9" s="119">
        <f>SUM('табл.хим.сост. '!F9)*100/2244</f>
        <v>23.375222816399287</v>
      </c>
      <c r="G9" s="119">
        <f>SUM('табл.хим.сост. '!G9)*100/2244</f>
        <v>32.28520499108734</v>
      </c>
      <c r="H9" s="119">
        <f>SUM('табл.хим.сост. '!H9)*100/2244</f>
        <v>25.168449197860962</v>
      </c>
      <c r="I9" s="119">
        <f>SUM('табл.хим.сост. '!I9)*100/2244</f>
        <v>28.78342245989305</v>
      </c>
      <c r="J9" s="119">
        <f>SUM('табл.хим.сост. '!J9)*100/2244</f>
        <v>20.64750445632799</v>
      </c>
      <c r="K9" s="119">
        <f>SUM('табл.хим.сост. '!K9)*100/2244</f>
        <v>27.05614973262032</v>
      </c>
      <c r="L9" s="119">
        <f>SUM('табл.хим.сост. '!L9)*100/2244</f>
        <v>28.966131907308377</v>
      </c>
      <c r="M9" s="119">
        <f>SUM('табл.хим.сост. '!M9)*100/2244</f>
        <v>24.040998217468804</v>
      </c>
      <c r="N9" s="119">
        <f>SUM('табл.хим.сост. '!N9)*100/2244</f>
        <v>26.64869281045751</v>
      </c>
    </row>
    <row r="10" spans="1:14" ht="15.75">
      <c r="A10" s="27" t="s">
        <v>234</v>
      </c>
      <c r="B10" s="118"/>
      <c r="C10" s="119"/>
      <c r="D10" s="120"/>
      <c r="E10" s="119"/>
      <c r="F10" s="120"/>
      <c r="G10" s="119"/>
      <c r="H10" s="120"/>
      <c r="I10" s="119"/>
      <c r="J10" s="120"/>
      <c r="K10" s="119"/>
      <c r="L10" s="119"/>
      <c r="M10" s="119"/>
      <c r="N10" s="119">
        <f>SUM(B10:M10)/12</f>
        <v>0</v>
      </c>
    </row>
    <row r="11" spans="1:14" ht="15">
      <c r="A11" s="117" t="s">
        <v>55</v>
      </c>
      <c r="B11" s="118">
        <f>SUM('табл.хим.сост. '!B11)*100/74</f>
        <v>1.8918918918918919</v>
      </c>
      <c r="C11" s="118">
        <f>SUM('табл.хим.сост. '!C11)*100/74</f>
        <v>2.1621621621621623</v>
      </c>
      <c r="D11" s="118">
        <f>SUM('табл.хим.сост. '!D11)*100/74</f>
        <v>2.1621621621621623</v>
      </c>
      <c r="E11" s="118">
        <f>SUM('табл.хим.сост. '!E11)*100/74</f>
        <v>1.0810810810810811</v>
      </c>
      <c r="F11" s="118">
        <f>SUM('табл.хим.сост. '!F11)*100/74</f>
        <v>1.2972972972972974</v>
      </c>
      <c r="G11" s="118">
        <f>SUM('табл.хим.сост. '!G11)*100/74</f>
        <v>2.1621621621621623</v>
      </c>
      <c r="H11" s="118">
        <f>SUM('табл.хим.сост. '!H11)*100/74</f>
        <v>1.8918918918918919</v>
      </c>
      <c r="I11" s="118">
        <f>SUM('табл.хим.сост. '!I11)*100/74</f>
        <v>1.0135135135135136</v>
      </c>
      <c r="J11" s="118">
        <f>SUM('табл.хим.сост. '!J11)*100/74</f>
        <v>1.2972972972972974</v>
      </c>
      <c r="K11" s="118">
        <f>SUM('табл.хим.сост. '!K11)*100/74</f>
        <v>0.7162162162162162</v>
      </c>
      <c r="L11" s="118">
        <f>SUM('табл.хим.сост. '!L11)*100/74</f>
        <v>0.6756756756756757</v>
      </c>
      <c r="M11" s="118">
        <f>SUM('табл.хим.сост. '!M11)*100/74</f>
        <v>1.3513513513513513</v>
      </c>
      <c r="N11" s="119">
        <f>SUM('табл.хим.сост. '!N11)*100/74</f>
        <v>1.4752252252252251</v>
      </c>
    </row>
    <row r="12" spans="1:14" ht="15">
      <c r="A12" s="115" t="s">
        <v>56</v>
      </c>
      <c r="B12" s="118">
        <f>SUM('табл.хим.сост. '!B12)*100/76</f>
        <v>0.2631578947368421</v>
      </c>
      <c r="C12" s="118">
        <f>SUM('табл.хим.сост. '!C12)*100/76</f>
        <v>0</v>
      </c>
      <c r="D12" s="118">
        <f>SUM('табл.хим.сост. '!D12)*100/76</f>
        <v>0</v>
      </c>
      <c r="E12" s="118">
        <f>SUM('табл.хим.сост. '!E12)*100/76</f>
        <v>0</v>
      </c>
      <c r="F12" s="118">
        <f>SUM('табл.хим.сост. '!F12)*100/76</f>
        <v>0</v>
      </c>
      <c r="G12" s="118">
        <f>SUM('табл.хим.сост. '!G12)*100/76</f>
        <v>0</v>
      </c>
      <c r="H12" s="118">
        <f>SUM('табл.хим.сост. '!H12)*100/76</f>
        <v>0.2631578947368421</v>
      </c>
      <c r="I12" s="118">
        <f>SUM('табл.хим.сост. '!I12)*100/76</f>
        <v>0.19736842105263158</v>
      </c>
      <c r="J12" s="118">
        <f>SUM('табл.хим.сост. '!J12)*100/76</f>
        <v>0</v>
      </c>
      <c r="K12" s="118">
        <f>SUM('табл.хим.сост. '!K12)*100/76</f>
        <v>0</v>
      </c>
      <c r="L12" s="118">
        <f>SUM('табл.хим.сост. '!L12)*100/76</f>
        <v>0</v>
      </c>
      <c r="M12" s="118">
        <f>SUM('табл.хим.сост. '!M12)*100/76</f>
        <v>0</v>
      </c>
      <c r="N12" s="119">
        <f>SUM('табл.хим.сост. '!N12)*100/76</f>
        <v>0.060307017543859656</v>
      </c>
    </row>
    <row r="13" spans="1:14" ht="15">
      <c r="A13" s="115" t="s">
        <v>57</v>
      </c>
      <c r="B13" s="118">
        <f>SUM('табл.хим.сост. '!B13)*100/368</f>
        <v>3.5869565217391304</v>
      </c>
      <c r="C13" s="118">
        <f>SUM('табл.хим.сост. '!C13)*100/368</f>
        <v>5.978260869565218</v>
      </c>
      <c r="D13" s="118">
        <f>SUM('табл.хим.сост. '!D13)*100/368</f>
        <v>8.695652173913043</v>
      </c>
      <c r="E13" s="118">
        <f>SUM('табл.хим.сост. '!E13)*100/368</f>
        <v>5.978260869565218</v>
      </c>
      <c r="F13" s="118">
        <f>SUM('табл.хим.сост. '!F13)*100/368</f>
        <v>5.217391304347826</v>
      </c>
      <c r="G13" s="118">
        <f>SUM('табл.хим.сост. '!G13)*100/368</f>
        <v>8.695652173913043</v>
      </c>
      <c r="H13" s="118">
        <f>SUM('табл.хим.сост. '!H13)*100/368</f>
        <v>3.5869565217391304</v>
      </c>
      <c r="I13" s="118">
        <f>SUM('табл.хим.сост. '!I13)*100/368</f>
        <v>2.608695652173913</v>
      </c>
      <c r="J13" s="118">
        <f>SUM('табл.хим.сост. '!J13)*100/368</f>
        <v>5.217391304347826</v>
      </c>
      <c r="K13" s="118">
        <f>SUM('табл.хим.сост. '!K13)*100/368</f>
        <v>7.173913043478261</v>
      </c>
      <c r="L13" s="118">
        <f>SUM('табл.хим.сост. '!L13)*100/368</f>
        <v>10.054347826086957</v>
      </c>
      <c r="M13" s="118">
        <f>SUM('табл.хим.сост. '!M13)*100/368</f>
        <v>4.184782608695652</v>
      </c>
      <c r="N13" s="119">
        <f>SUM(B13:M13)/12</f>
        <v>5.914855072463769</v>
      </c>
    </row>
    <row r="14" spans="1:14" ht="15">
      <c r="A14" s="115" t="s">
        <v>58</v>
      </c>
      <c r="B14" s="118">
        <f>SUM('табл.хим.сост. '!B14)*100/2244</f>
        <v>6.122994652406417</v>
      </c>
      <c r="C14" s="118">
        <f>SUM('табл.хим.сост. '!C14)*100/2244</f>
        <v>6.149732620320855</v>
      </c>
      <c r="D14" s="118">
        <f>SUM('табл.хим.сост. '!D14)*100/2244</f>
        <v>6.595365418894831</v>
      </c>
      <c r="E14" s="118">
        <f>SUM('табл.хим.сост. '!E14)*100/2244</f>
        <v>6.461675579322638</v>
      </c>
      <c r="F14" s="118">
        <f>SUM('табл.хим.сост. '!F14)*100/2244</f>
        <v>6.7736185383244205</v>
      </c>
      <c r="G14" s="118">
        <f>SUM('табл.хим.сост. '!G14)*100/2244</f>
        <v>6.595365418894831</v>
      </c>
      <c r="H14" s="118">
        <f>SUM('табл.хим.сост. '!H14)*100/2244</f>
        <v>6.122994652406417</v>
      </c>
      <c r="I14" s="118">
        <f>SUM('табл.хим.сост. '!I14)*100/2244</f>
        <v>5.52584670231729</v>
      </c>
      <c r="J14" s="118">
        <f>SUM('табл.хим.сост. '!J14)*100/2244</f>
        <v>6.7736185383244205</v>
      </c>
      <c r="K14" s="118">
        <f>SUM('табл.хим.сост. '!K14)*100/2244</f>
        <v>7.976827094474153</v>
      </c>
      <c r="L14" s="118">
        <f>SUM('табл.хим.сост. '!L14)*100/2244</f>
        <v>7.4420677361853835</v>
      </c>
      <c r="M14" s="118">
        <f>SUM('табл.хим.сост. '!M14)*100/2244</f>
        <v>7.67379679144385</v>
      </c>
      <c r="N14" s="119">
        <f>SUM('табл.хим.сост. '!N14)*100/2244</f>
        <v>6.684491978609626</v>
      </c>
    </row>
    <row r="15" spans="1:14" ht="15.75">
      <c r="A15" s="27" t="s">
        <v>59</v>
      </c>
      <c r="B15" s="118"/>
      <c r="C15" s="119"/>
      <c r="D15" s="120"/>
      <c r="E15" s="119"/>
      <c r="F15" s="120"/>
      <c r="G15" s="119"/>
      <c r="H15" s="120"/>
      <c r="I15" s="119"/>
      <c r="J15" s="120"/>
      <c r="K15" s="119"/>
      <c r="L15" s="119"/>
      <c r="M15" s="119"/>
      <c r="N15" s="119">
        <f>SUM(B15:M15)/12</f>
        <v>0</v>
      </c>
    </row>
    <row r="16" spans="1:14" ht="15">
      <c r="A16" s="117" t="s">
        <v>55</v>
      </c>
      <c r="B16" s="119">
        <f>SUM('табл.хим.сост. '!B16)*100/74</f>
        <v>60.97297297297296</v>
      </c>
      <c r="C16" s="119">
        <f>SUM('табл.хим.сост. '!C16)*100/74</f>
        <v>51.63513513513514</v>
      </c>
      <c r="D16" s="119">
        <f>SUM('табл.хим.сост. '!D16)*100/74</f>
        <v>40.770270270270274</v>
      </c>
      <c r="E16" s="119">
        <f>SUM('табл.хим.сост. '!E16)*100/74</f>
        <v>47.37837837837838</v>
      </c>
      <c r="F16" s="119">
        <f>SUM('табл.хим.сост. '!F16)*100/74</f>
        <v>57.58108108108108</v>
      </c>
      <c r="G16" s="119">
        <f>SUM('табл.хим.сост. '!G16)*100/74</f>
        <v>52.05405405405405</v>
      </c>
      <c r="H16" s="119">
        <f>SUM('табл.хим.сост. '!H16)*100/74</f>
        <v>41.78378378378378</v>
      </c>
      <c r="I16" s="119">
        <f>SUM('табл.хим.сост. '!I16)*100/74</f>
        <v>54.83783783783784</v>
      </c>
      <c r="J16" s="119">
        <f>SUM('табл.хим.сост. '!J16)*100/74</f>
        <v>52.17567567567568</v>
      </c>
      <c r="K16" s="119">
        <f>SUM('табл.хим.сост. '!K16)*100/74</f>
        <v>40.08108108108108</v>
      </c>
      <c r="L16" s="119">
        <f>SUM('табл.хим.сост. '!L16)*100/74</f>
        <v>51.17567567567567</v>
      </c>
      <c r="M16" s="119">
        <f>SUM('табл.хим.сост. '!M16)*100/74</f>
        <v>43.67567567567569</v>
      </c>
      <c r="N16" s="119">
        <f>SUM('табл.хим.сост. '!N16)*100/74</f>
        <v>49.510135135135144</v>
      </c>
    </row>
    <row r="17" spans="1:14" ht="15">
      <c r="A17" s="115" t="s">
        <v>56</v>
      </c>
      <c r="B17" s="119">
        <f>SUM('табл.хим.сост. '!B17)*100/76</f>
        <v>36.815789473684205</v>
      </c>
      <c r="C17" s="119">
        <f>SUM('табл.хим.сост. '!C17)*100/76</f>
        <v>45.71052631578947</v>
      </c>
      <c r="D17" s="119">
        <f>SUM('табл.хим.сост. '!D17)*100/76</f>
        <v>39.53947368421053</v>
      </c>
      <c r="E17" s="119">
        <f>SUM('табл.хим.сост. '!E17)*100/76</f>
        <v>46.684210526315795</v>
      </c>
      <c r="F17" s="119">
        <f>SUM('табл.хим.сост. '!F17)*100/76</f>
        <v>54.26315789473684</v>
      </c>
      <c r="G17" s="119">
        <f>SUM('табл.хим.сост. '!G17)*100/76</f>
        <v>57.78947368421054</v>
      </c>
      <c r="H17" s="119">
        <f>SUM('табл.хим.сост. '!H17)*100/76</f>
        <v>31.86842105263158</v>
      </c>
      <c r="I17" s="119">
        <f>SUM('табл.хим.сост. '!I17)*100/76</f>
        <v>41.078947368421055</v>
      </c>
      <c r="J17" s="119">
        <f>SUM('табл.хим.сост. '!J17)*100/76</f>
        <v>43.26315789473685</v>
      </c>
      <c r="K17" s="119">
        <f>SUM('табл.хим.сост. '!K17)*100/76</f>
        <v>86.9473684210526</v>
      </c>
      <c r="L17" s="119">
        <f>SUM('табл.хим.сост. '!L17)*100/76</f>
        <v>37.81578947368421</v>
      </c>
      <c r="M17" s="119">
        <f>SUM('табл.хим.сост. '!M17)*100/76</f>
        <v>56.48684210526316</v>
      </c>
      <c r="N17" s="119">
        <f>SUM('табл.хим.сост. '!N17)*100/76</f>
        <v>48.188596491228076</v>
      </c>
    </row>
    <row r="18" spans="1:14" ht="15">
      <c r="A18" s="115" t="s">
        <v>57</v>
      </c>
      <c r="B18" s="121">
        <f>SUM('табл.хим.сост. '!B18)*100/316</f>
        <v>39.914556962025316</v>
      </c>
      <c r="C18" s="121">
        <f>SUM('табл.хим.сост. '!C18)*100/316</f>
        <v>42.183544303797476</v>
      </c>
      <c r="D18" s="121">
        <f>SUM('табл.хим.сост. '!D18)*100/316</f>
        <v>34.287974683544306</v>
      </c>
      <c r="E18" s="121">
        <f>SUM('табл.хим.сост. '!E18)*100/316</f>
        <v>41.97784810126582</v>
      </c>
      <c r="F18" s="121">
        <f>SUM('табл.хим.сост. '!F18)*100/316</f>
        <v>44.87341772151899</v>
      </c>
      <c r="G18" s="121">
        <f>SUM('табл.хим.сост. '!G18)*100/316</f>
        <v>44.20886075949367</v>
      </c>
      <c r="H18" s="121">
        <f>SUM('табл.хим.сост. '!H18)*100/316</f>
        <v>33.95569620253165</v>
      </c>
      <c r="I18" s="121">
        <f>SUM('табл.хим.сост. '!I18)*100/316</f>
        <v>37.401898734177216</v>
      </c>
      <c r="J18" s="121">
        <f>SUM('табл.хим.сост. '!J18)*100/316</f>
        <v>44.70886075949367</v>
      </c>
      <c r="K18" s="121">
        <f>SUM('табл.хим.сост. '!K18)*100/316</f>
        <v>34.06645569620253</v>
      </c>
      <c r="L18" s="121">
        <f>SUM('табл.хим.сост. '!L18)*100/316</f>
        <v>38.924050632911396</v>
      </c>
      <c r="M18" s="121">
        <f>SUM('табл.хим.сост. '!M18)*100/316</f>
        <v>37.177215189873415</v>
      </c>
      <c r="N18" s="174">
        <f>SUM('табл.хим.сост. '!N18)*100/316</f>
        <v>39.47336497890296</v>
      </c>
    </row>
    <row r="19" spans="1:14" ht="15">
      <c r="A19" s="115" t="s">
        <v>58</v>
      </c>
      <c r="B19" s="118">
        <f>SUM('табл.хим.сост. '!B19)*100/2244</f>
        <v>38.20409982174688</v>
      </c>
      <c r="C19" s="118">
        <f>SUM('табл.хим.сост. '!C19)*100/2244</f>
        <v>46.252228163992875</v>
      </c>
      <c r="D19" s="118">
        <f>SUM('табл.хим.сост. '!D19)*100/2244</f>
        <v>46.22771836007131</v>
      </c>
      <c r="E19" s="118">
        <f>SUM('табл.хим.сост. '!E19)*100/2244</f>
        <v>47.393048128342244</v>
      </c>
      <c r="F19" s="118">
        <f>SUM('табл.хим.сост. '!F19)*100/2244</f>
        <v>53.738859180035654</v>
      </c>
      <c r="G19" s="118">
        <f>SUM('табл.хим.сост. '!G19)*100/2244</f>
        <v>58.02139037433155</v>
      </c>
      <c r="H19" s="118">
        <f>SUM('табл.хим.сост. '!H19)*100/2244</f>
        <v>43.61408199643494</v>
      </c>
      <c r="I19" s="118">
        <f>SUM('табл.хим.сост. '!I19)*100/2244</f>
        <v>44.059714795008915</v>
      </c>
      <c r="J19" s="118">
        <f>SUM('табл.хим.сост. '!J19)*100/2244</f>
        <v>49.09536541889483</v>
      </c>
      <c r="K19" s="118">
        <f>SUM('табл.хим.сост. '!K19)*100/2244</f>
        <v>46.72014260249555</v>
      </c>
      <c r="L19" s="118">
        <f>SUM('табл.хим.сост. '!L19)*100/2244</f>
        <v>43.45811051693405</v>
      </c>
      <c r="M19" s="118">
        <f>SUM('табл.хим.сост. '!M19)*100/2244</f>
        <v>42.90552584670232</v>
      </c>
      <c r="N19" s="119">
        <f>SUM('табл.хим.сост. '!N19)*100/2244</f>
        <v>46.64085710041593</v>
      </c>
    </row>
    <row r="20" spans="1:14" ht="15.75">
      <c r="A20" s="27" t="s">
        <v>60</v>
      </c>
      <c r="B20" s="121"/>
      <c r="C20" s="122"/>
      <c r="D20" s="121"/>
      <c r="E20" s="122"/>
      <c r="F20" s="121"/>
      <c r="G20" s="122"/>
      <c r="H20" s="121"/>
      <c r="I20" s="122"/>
      <c r="J20" s="121"/>
      <c r="K20" s="122"/>
      <c r="L20" s="122"/>
      <c r="M20" s="122"/>
      <c r="N20" s="119">
        <f>SUM(B20:M20)/12</f>
        <v>0</v>
      </c>
    </row>
    <row r="21" spans="1:14" ht="15">
      <c r="A21" s="117" t="s">
        <v>55</v>
      </c>
      <c r="B21" s="118">
        <f>SUM('табл.хим.сост. '!B21)*100/74</f>
        <v>9.324324324324325</v>
      </c>
      <c r="C21" s="118">
        <f>SUM('табл.хим.сост. '!C21)*100/74</f>
        <v>8.91891891891892</v>
      </c>
      <c r="D21" s="118">
        <f>SUM('табл.хим.сост. '!D21)*100/74</f>
        <v>10.621621621621621</v>
      </c>
      <c r="E21" s="118">
        <f>SUM('табл.хим.сост. '!E21)*100/74</f>
        <v>15.054054054054054</v>
      </c>
      <c r="F21" s="118">
        <f>SUM('табл.хим.сост. '!F21)*100/74</f>
        <v>15</v>
      </c>
      <c r="G21" s="118">
        <f>SUM('табл.хим.сост. '!G21)*100/74</f>
        <v>11.189189189189191</v>
      </c>
      <c r="H21" s="118">
        <f>SUM('табл.хим.сост. '!H21)*100/74</f>
        <v>8.91891891891892</v>
      </c>
      <c r="I21" s="118">
        <f>SUM('табл.хим.сост. '!I21)*100/74</f>
        <v>10.837837837837839</v>
      </c>
      <c r="J21" s="118">
        <f>SUM('табл.хим.сост. '!J21)*100/74</f>
        <v>11.378378378378379</v>
      </c>
      <c r="K21" s="118">
        <f>SUM('табл.хим.сост. '!K21)*100/74</f>
        <v>9.945945945945946</v>
      </c>
      <c r="L21" s="118">
        <f>SUM('табл.хим.сост. '!L21)*100/74</f>
        <v>15.662162162162161</v>
      </c>
      <c r="M21" s="118">
        <f>SUM('табл.хим.сост. '!M21)*100/74</f>
        <v>9.554054054054053</v>
      </c>
      <c r="N21" s="119">
        <f>SUM('табл.хим.сост. '!N21)*100/74</f>
        <v>11.367117117117118</v>
      </c>
    </row>
    <row r="22" spans="1:14" ht="15">
      <c r="A22" s="115" t="s">
        <v>56</v>
      </c>
      <c r="B22" s="119">
        <f>SUM('табл.хим.сост. '!B22)*100/76</f>
        <v>9.894736842105264</v>
      </c>
      <c r="C22" s="119">
        <f>SUM('табл.хим.сост. '!C22)*100/76</f>
        <v>9.447368421052632</v>
      </c>
      <c r="D22" s="119">
        <f>SUM('табл.хим.сост. '!D22)*100/76</f>
        <v>8.460526315789474</v>
      </c>
      <c r="E22" s="119">
        <f>SUM('табл.хим.сост. '!E22)*100/76</f>
        <v>14.302631578947368</v>
      </c>
      <c r="F22" s="119">
        <f>SUM('табл.хим.сост. '!F22)*100/76</f>
        <v>11.31578947368421</v>
      </c>
      <c r="G22" s="119">
        <f>SUM('табл.хим.сост. '!G22)*100/76</f>
        <v>13.092105263157894</v>
      </c>
      <c r="H22" s="119">
        <f>SUM('табл.хим.сост. '!H22)*100/76</f>
        <v>9.18421052631579</v>
      </c>
      <c r="I22" s="119">
        <f>SUM('табл.хим.сост. '!I22)*100/76</f>
        <v>10.592105263157896</v>
      </c>
      <c r="J22" s="119">
        <f>SUM('табл.хим.сост. '!J22)*100/76</f>
        <v>9.052631578947368</v>
      </c>
      <c r="K22" s="119">
        <f>SUM('табл.хим.сост. '!K22)*100/76</f>
        <v>6.842105263157895</v>
      </c>
      <c r="L22" s="119">
        <f>SUM('табл.хим.сост. '!L22)*100/76</f>
        <v>14.736842105263158</v>
      </c>
      <c r="M22" s="119">
        <f>SUM('табл.хим.сост. '!M22)*100/76</f>
        <v>7.684210526315789</v>
      </c>
      <c r="N22" s="119">
        <f>SUM('табл.хим.сост. '!N22)*100/76</f>
        <v>10.383771929824562</v>
      </c>
    </row>
    <row r="23" spans="1:14" ht="15">
      <c r="A23" s="115" t="s">
        <v>57</v>
      </c>
      <c r="B23" s="120">
        <f>SUM('табл.хим.сост. '!B23)*100/316</f>
        <v>43.69620253164556</v>
      </c>
      <c r="C23" s="120">
        <f>SUM('табл.хим.сост. '!C23)*100/316</f>
        <v>13.319620253164556</v>
      </c>
      <c r="D23" s="120">
        <f>SUM('табл.хим.сост. '!D23)*100/316</f>
        <v>13.30379746835443</v>
      </c>
      <c r="E23" s="120">
        <f>SUM('табл.хим.сост. '!E23)*100/316</f>
        <v>32.39556962025316</v>
      </c>
      <c r="F23" s="120">
        <f>SUM('табл.хим.сост. '!F23)*100/316</f>
        <v>18.35126582278481</v>
      </c>
      <c r="G23" s="120">
        <f>SUM('табл.хим.сост. '!G23)*100/316</f>
        <v>42.164556962025316</v>
      </c>
      <c r="H23" s="120">
        <f>SUM('табл.хим.сост. '!H23)*100/316</f>
        <v>18.037974683544302</v>
      </c>
      <c r="I23" s="120">
        <f>SUM('табл.хим.сост. '!I23)*100/316</f>
        <v>37.04746835443038</v>
      </c>
      <c r="J23" s="120">
        <f>SUM('табл.хим.сост. '!J23)*100/316</f>
        <v>34.22784810126582</v>
      </c>
      <c r="K23" s="120">
        <f>SUM('табл.хим.сост. '!K23)*100/316</f>
        <v>9.724683544303796</v>
      </c>
      <c r="L23" s="120">
        <f>SUM('табл.хим.сост. '!L23)*100/316</f>
        <v>17.93354430379747</v>
      </c>
      <c r="M23" s="120">
        <f>SUM('табл.хим.сост. '!M23)*100/316</f>
        <v>17.414556962025316</v>
      </c>
      <c r="N23" s="175">
        <f>SUM('табл.хим.сост. '!N23)*100/316</f>
        <v>24.80142405063291</v>
      </c>
    </row>
    <row r="24" spans="1:14" ht="15">
      <c r="A24" s="115" t="s">
        <v>58</v>
      </c>
      <c r="B24" s="119">
        <f>SUM('табл.хим.сост. '!B24)*100/2244</f>
        <v>21.142602495543674</v>
      </c>
      <c r="C24" s="119">
        <f>SUM('табл.хим.сост. '!C24)*100/2244</f>
        <v>13.270944741532977</v>
      </c>
      <c r="D24" s="119">
        <f>SUM('табл.хим.сост. '!D24)*100/2244</f>
        <v>13.810160427807485</v>
      </c>
      <c r="E24" s="119">
        <f>SUM('табл.хим.сост. '!E24)*100/2244</f>
        <v>29.16221033868093</v>
      </c>
      <c r="F24" s="119">
        <f>SUM('табл.хим.сост. '!F24)*100/2244</f>
        <v>18.106060606060606</v>
      </c>
      <c r="G24" s="119">
        <f>SUM('табл.хим.сост. '!G24)*100/2244</f>
        <v>22.000891265597147</v>
      </c>
      <c r="H24" s="119">
        <f>SUM('табл.хим.сост. '!H24)*100/2244</f>
        <v>14.572192513368984</v>
      </c>
      <c r="I24" s="119">
        <f>SUM('табл.хим.сост. '!I24)*100/2244</f>
        <v>29.385026737967916</v>
      </c>
      <c r="J24" s="119">
        <f>SUM('табл.хим.сост. '!J24)*100/2244</f>
        <v>27.15686274509804</v>
      </c>
      <c r="K24" s="119">
        <f>SUM('табл.хим.сост. '!K24)*100/2244</f>
        <v>11.902852049910875</v>
      </c>
      <c r="L24" s="119">
        <f>SUM('табл.хим.сост. '!L24)*100/2244</f>
        <v>21.08288770053476</v>
      </c>
      <c r="M24" s="119">
        <f>SUM('табл.хим.сост. '!M24)*100/2244</f>
        <v>18.467023172905527</v>
      </c>
      <c r="N24" s="119">
        <f>SUM('табл.хим.сост. '!N24)*100/2244</f>
        <v>20.00497623291741</v>
      </c>
    </row>
    <row r="25" spans="1:14" ht="15.75">
      <c r="A25" s="27" t="s">
        <v>61</v>
      </c>
      <c r="B25" s="121"/>
      <c r="C25" s="122"/>
      <c r="D25" s="121"/>
      <c r="E25" s="122"/>
      <c r="F25" s="121"/>
      <c r="G25" s="122"/>
      <c r="H25" s="121"/>
      <c r="I25" s="122"/>
      <c r="J25" s="121"/>
      <c r="K25" s="122"/>
      <c r="L25" s="122"/>
      <c r="M25" s="122"/>
      <c r="N25" s="119">
        <f>SUM(B25:M25)/12</f>
        <v>0</v>
      </c>
    </row>
    <row r="26" spans="1:14" ht="15">
      <c r="A26" s="117" t="s">
        <v>55</v>
      </c>
      <c r="B26" s="119">
        <f>SUM('табл.хим.сост. '!B26)*100/74</f>
        <v>110.25675675675676</v>
      </c>
      <c r="C26" s="119">
        <f>SUM('табл.хим.сост. '!C26)*100/74</f>
        <v>99.36486486486487</v>
      </c>
      <c r="D26" s="119">
        <f>SUM('табл.хим.сост. '!D26)*100/74</f>
        <v>97.43243243243242</v>
      </c>
      <c r="E26" s="119">
        <f>SUM('табл.хим.сост. '!E26)*100/74</f>
        <v>100.67567567567568</v>
      </c>
      <c r="F26" s="119">
        <f>SUM('табл.хим.сост. '!F26)*100/74</f>
        <v>98.63513513513513</v>
      </c>
      <c r="G26" s="119">
        <f>SUM('табл.хим.сост. '!G26)*100/74</f>
        <v>119.75675675675676</v>
      </c>
      <c r="H26" s="119">
        <f>SUM('табл.хим.сост. '!H26)*100/74</f>
        <v>96.36486486486487</v>
      </c>
      <c r="I26" s="119">
        <f>SUM('табл.хим.сост. '!I26)*100/74</f>
        <v>93.85135135135135</v>
      </c>
      <c r="J26" s="119">
        <f>SUM('табл.хим.сост. '!J26)*100/74</f>
        <v>104.40540540540542</v>
      </c>
      <c r="K26" s="119">
        <f>SUM('табл.хим.сост. '!K26)*100/74</f>
        <v>84.04054054054055</v>
      </c>
      <c r="L26" s="119">
        <f>SUM('табл.хим.сост. '!L26)*100/74</f>
        <v>97.64864864864866</v>
      </c>
      <c r="M26" s="119">
        <f>SUM('табл.хим.сост. '!M26)*100/74</f>
        <v>97.04054054054055</v>
      </c>
      <c r="N26" s="119">
        <f>SUM('табл.хим.сост. '!N26)*100/74</f>
        <v>99.95608108108111</v>
      </c>
    </row>
    <row r="27" spans="1:14" ht="15">
      <c r="A27" s="115" t="s">
        <v>56</v>
      </c>
      <c r="B27" s="119">
        <f>SUM('табл.хим.сост. '!B27)*100/76</f>
        <v>89.8157894736842</v>
      </c>
      <c r="C27" s="119">
        <f>SUM('табл.хим.сост. '!C27)*100/76</f>
        <v>112.46052631578948</v>
      </c>
      <c r="D27" s="119">
        <f>SUM('табл.хим.сост. '!D27)*100/76</f>
        <v>72.19736842105263</v>
      </c>
      <c r="E27" s="119">
        <f>SUM('табл.хим.сост. '!E27)*100/76</f>
        <v>104.78947368421055</v>
      </c>
      <c r="F27" s="119">
        <f>SUM('табл.хим.сост. '!F27)*100/76</f>
        <v>114.59210526315788</v>
      </c>
      <c r="G27" s="119">
        <f>SUM('табл.хим.сост. '!G27)*100/76</f>
        <v>101.72368421052634</v>
      </c>
      <c r="H27" s="119">
        <f>SUM('табл.хим.сост. '!H27)*100/76</f>
        <v>90.01315789473684</v>
      </c>
      <c r="I27" s="119">
        <f>SUM('табл.хим.сост. '!I27)*100/76</f>
        <v>102.32894736842105</v>
      </c>
      <c r="J27" s="119">
        <f>SUM('табл.хим.сост. '!J27)*100/76</f>
        <v>71.47368421052632</v>
      </c>
      <c r="K27" s="119">
        <f>SUM('табл.хим.сост. '!K27)*100/76</f>
        <v>128.99999999999997</v>
      </c>
      <c r="L27" s="119">
        <f>SUM('табл.хим.сост. '!L27)*100/76</f>
        <v>125.25</v>
      </c>
      <c r="M27" s="119">
        <f>SUM('табл.хим.сост. '!M27)*100/76</f>
        <v>86.72368421052632</v>
      </c>
      <c r="N27" s="119">
        <f>SUM('табл.хим.сост. '!N27)*100/76</f>
        <v>100.03070175438596</v>
      </c>
    </row>
    <row r="28" spans="1:14" ht="15">
      <c r="A28" s="115" t="s">
        <v>57</v>
      </c>
      <c r="B28" s="119">
        <f>SUM('табл.хим.сост. '!B28)*100/316</f>
        <v>117.04746835443038</v>
      </c>
      <c r="C28" s="119">
        <f>SUM('табл.хим.сост. '!C28)*100/316</f>
        <v>88.68354430379746</v>
      </c>
      <c r="D28" s="119">
        <f>SUM('табл.хим.сост. '!D28)*100/316</f>
        <v>90.3132911392405</v>
      </c>
      <c r="E28" s="119">
        <f>SUM('табл.хим.сост. '!E28)*100/316</f>
        <v>109.7626582278481</v>
      </c>
      <c r="F28" s="119">
        <f>SUM('табл.хим.сост. '!F28)*100/316</f>
        <v>97.89556962025317</v>
      </c>
      <c r="G28" s="119">
        <f>SUM('табл.хим.сост. '!G28)*100/316</f>
        <v>124.28481012658227</v>
      </c>
      <c r="H28" s="119">
        <f>SUM('табл.хим.сост. '!H28)*100/316</f>
        <v>83.41455696202533</v>
      </c>
      <c r="I28" s="119">
        <f>SUM('табл.хим.сост. '!I28)*100/316</f>
        <v>108.11075949367088</v>
      </c>
      <c r="J28" s="119">
        <f>SUM('табл.хим.сост. '!J28)*100/316</f>
        <v>114.1772151898734</v>
      </c>
      <c r="K28" s="119">
        <f>SUM('табл.хим.сост. '!K28)*100/316</f>
        <v>81.76582278481013</v>
      </c>
      <c r="L28" s="119">
        <f>SUM('табл.хим.сост. '!L28)*100/316</f>
        <v>95.62974683544304</v>
      </c>
      <c r="M28" s="119">
        <f>SUM('табл.хим.сост. '!M28)*100/316</f>
        <v>88.6740506329114</v>
      </c>
      <c r="N28" s="119">
        <f>SUM('табл.хим.сост. '!N28)*100/316</f>
        <v>99.97995780590718</v>
      </c>
    </row>
    <row r="29" spans="1:14" ht="15">
      <c r="A29" s="115" t="s">
        <v>58</v>
      </c>
      <c r="B29" s="119">
        <f>SUM('табл.хим.сост. '!B29)*100/2244</f>
        <v>93.7361853832442</v>
      </c>
      <c r="C29" s="119">
        <f>SUM('табл.хим.сост. '!C29)*100/2244</f>
        <v>96.75044563279859</v>
      </c>
      <c r="D29" s="119">
        <f>SUM('табл.хим.сост. '!D29)*100/2244</f>
        <v>91.37388591800358</v>
      </c>
      <c r="E29" s="119">
        <f>SUM('табл.хим.сост. '!E29)*100/2244</f>
        <v>108.39349376114082</v>
      </c>
      <c r="F29" s="119">
        <f>SUM('табл.хим.сост. '!F29)*100/2244</f>
        <v>101.99376114081998</v>
      </c>
      <c r="G29" s="119">
        <f>SUM('табл.хим.сост. '!G29)*100/2244</f>
        <v>118.90285204991088</v>
      </c>
      <c r="H29" s="119">
        <f>SUM('табл.хим.сост. '!H29)*100/2244</f>
        <v>89.47771836007131</v>
      </c>
      <c r="I29" s="119">
        <f>SUM('табл.хим.сост. '!I29)*100/2244</f>
        <v>107.75401069518716</v>
      </c>
      <c r="J29" s="119">
        <f>SUM('табл.хим.сост. '!J29)*100/2244</f>
        <v>103.67335115864529</v>
      </c>
      <c r="K29" s="119">
        <f>SUM('табл.хим.сост. '!K29)*100/2244</f>
        <v>93.65597147950089</v>
      </c>
      <c r="L29" s="119">
        <f>SUM('табл.хим.сост. '!L29)*100/2244</f>
        <v>100.94919786096258</v>
      </c>
      <c r="M29" s="119">
        <f>SUM('табл.хим.сост. '!M29)*100/2244</f>
        <v>93.0873440285205</v>
      </c>
      <c r="N29" s="119">
        <f>SUM('табл.хим.сост. '!N29)*100/2244</f>
        <v>99.97901812240048</v>
      </c>
    </row>
  </sheetData>
  <sheetProtection/>
  <mergeCells count="1">
    <mergeCell ref="B1:N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O3"/>
    </sheetView>
  </sheetViews>
  <sheetFormatPr defaultColWidth="9.140625" defaultRowHeight="12.75"/>
  <cols>
    <col min="1" max="1" width="10.421875" style="0" customWidth="1"/>
    <col min="2" max="2" width="8.8515625" style="0" customWidth="1"/>
    <col min="3" max="3" width="9.00390625" style="0" customWidth="1"/>
    <col min="4" max="4" width="9.140625" style="0" customWidth="1"/>
    <col min="5" max="5" width="8.7109375" style="0" customWidth="1"/>
    <col min="6" max="6" width="10.421875" style="0" customWidth="1"/>
    <col min="7" max="7" width="8.57421875" style="0" customWidth="1"/>
    <col min="8" max="8" width="8.8515625" style="0" customWidth="1"/>
    <col min="9" max="9" width="8.28125" style="0" customWidth="1"/>
    <col min="10" max="10" width="8.57421875" style="0" customWidth="1"/>
    <col min="11" max="11" width="8.421875" style="0" customWidth="1"/>
    <col min="12" max="13" width="8.00390625" style="0" customWidth="1"/>
    <col min="15" max="15" width="10.421875" style="0" customWidth="1"/>
  </cols>
  <sheetData>
    <row r="1" spans="1:15" ht="12.75" customHeight="1">
      <c r="A1" s="254" t="s">
        <v>287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7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45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24" t="s">
        <v>7</v>
      </c>
      <c r="H4" s="26" t="s">
        <v>8</v>
      </c>
      <c r="I4" s="24" t="s">
        <v>9</v>
      </c>
      <c r="J4" s="24" t="s">
        <v>10</v>
      </c>
      <c r="K4" s="24" t="s">
        <v>11</v>
      </c>
      <c r="L4" s="24" t="s">
        <v>40</v>
      </c>
      <c r="M4" s="24" t="s">
        <v>41</v>
      </c>
      <c r="N4" s="23" t="s">
        <v>173</v>
      </c>
      <c r="O4" s="5" t="s">
        <v>86</v>
      </c>
    </row>
    <row r="5" spans="1:16" ht="15.75">
      <c r="A5" s="27" t="s">
        <v>72</v>
      </c>
      <c r="B5" s="95">
        <f>SUM(день1!G40)</f>
        <v>872.3</v>
      </c>
      <c r="C5" s="97">
        <f>SUM(день2!G41)</f>
        <v>976.77</v>
      </c>
      <c r="D5" s="95">
        <f>SUM(день3!G38)</f>
        <v>1032.23</v>
      </c>
      <c r="E5" s="97">
        <f>SUM(день4!G40)</f>
        <v>1004.4499999999999</v>
      </c>
      <c r="F5" s="95">
        <f>SUM(день5!G40)</f>
        <v>975.52</v>
      </c>
      <c r="G5" s="97">
        <f>SUM(день6!G40)</f>
        <v>1002.5500000000001</v>
      </c>
      <c r="H5" s="95">
        <f>SUM(день7!G40)</f>
        <v>1053.4</v>
      </c>
      <c r="I5" s="95">
        <f>SUM(день8!G40)</f>
        <v>1010.12</v>
      </c>
      <c r="J5" s="95">
        <f>SUM(день9!G40)</f>
        <v>1020.0999999999999</v>
      </c>
      <c r="K5" s="97">
        <f>SUM(день10!G38)</f>
        <v>1015.08</v>
      </c>
      <c r="L5" s="95">
        <f>SUM(день11!G40)</f>
        <v>930.12</v>
      </c>
      <c r="M5" s="97">
        <f>SUM(день12!G38)</f>
        <v>991.87</v>
      </c>
      <c r="N5" s="170">
        <f>SUM(B5:M5)/12</f>
        <v>990.3758333333335</v>
      </c>
      <c r="O5" s="130">
        <v>990</v>
      </c>
      <c r="P5" s="158">
        <f>SUM(N5)/O5*100</f>
        <v>100.037962962963</v>
      </c>
    </row>
    <row r="6" spans="1:16" ht="15.75">
      <c r="A6" s="27" t="s">
        <v>74</v>
      </c>
      <c r="B6" s="95">
        <f>SUM(день1!H40)</f>
        <v>864.55</v>
      </c>
      <c r="C6" s="95">
        <f>SUM(день2!H41)</f>
        <v>983.1800000000001</v>
      </c>
      <c r="D6" s="95">
        <f>SUM(день3!H38)</f>
        <v>985.42</v>
      </c>
      <c r="E6" s="95">
        <f>SUM(день4!H40)</f>
        <v>1020.9499999999999</v>
      </c>
      <c r="F6" s="95">
        <f>SUM(день5!H40)</f>
        <v>1011.45</v>
      </c>
      <c r="G6" s="95">
        <f>SUM(день6!H40)</f>
        <v>1005.1</v>
      </c>
      <c r="H6" s="95">
        <f>SUM(день7!H40)</f>
        <v>1112.18</v>
      </c>
      <c r="I6" s="97">
        <f>SUM(день8!H40)</f>
        <v>994.23</v>
      </c>
      <c r="J6" s="95">
        <f>SUM(день9!H40)</f>
        <v>1004.8199999999999</v>
      </c>
      <c r="K6" s="95">
        <f>SUM(день10!H38)</f>
        <v>1004.13</v>
      </c>
      <c r="L6" s="95">
        <f>SUM(день11!H40)</f>
        <v>970.1</v>
      </c>
      <c r="M6" s="95">
        <f>SUM(день12!H38)</f>
        <v>922.99</v>
      </c>
      <c r="N6" s="170">
        <f aca="true" t="shared" si="0" ref="N6:N17">SUM(B6:M6)/12</f>
        <v>989.9250000000001</v>
      </c>
      <c r="O6" s="130">
        <v>990</v>
      </c>
      <c r="P6" s="158">
        <f aca="true" t="shared" si="1" ref="P6:P17">SUM(N6)/O6*100</f>
        <v>99.99242424242425</v>
      </c>
    </row>
    <row r="7" spans="1:16" ht="15.75">
      <c r="A7" s="27" t="s">
        <v>75</v>
      </c>
      <c r="B7" s="95">
        <f>SUM(день1!I40)</f>
        <v>175.98999999999998</v>
      </c>
      <c r="C7" s="30">
        <f>SUM(день2!I41)</f>
        <v>167.6</v>
      </c>
      <c r="D7" s="30">
        <f>SUM(день3!I38)</f>
        <v>312.14</v>
      </c>
      <c r="E7" s="95">
        <f>SUM(день4!I40)</f>
        <v>190.29</v>
      </c>
      <c r="F7" s="95">
        <f>SUM(день5!I40)</f>
        <v>161.23000000000002</v>
      </c>
      <c r="G7" s="95">
        <f>SUM(день6!I40)</f>
        <v>428.74</v>
      </c>
      <c r="H7" s="95">
        <f>SUM(день7!I40)</f>
        <v>262.26</v>
      </c>
      <c r="I7" s="95">
        <f>SUM(день8!I40)</f>
        <v>276.68</v>
      </c>
      <c r="J7" s="95">
        <f>SUM(день9!I40)</f>
        <v>185.64999999999998</v>
      </c>
      <c r="K7" s="95">
        <f>SUM(день10!I38)</f>
        <v>183</v>
      </c>
      <c r="L7" s="95">
        <f>SUM(день11!I40)</f>
        <v>233.97999999999996</v>
      </c>
      <c r="M7" s="95">
        <f>SUM(день12!I38)</f>
        <v>393.09000000000003</v>
      </c>
      <c r="N7" s="30">
        <f t="shared" si="0"/>
        <v>247.55416666666667</v>
      </c>
      <c r="O7" s="130">
        <v>247.5</v>
      </c>
      <c r="P7" s="158">
        <f t="shared" si="1"/>
        <v>100.02188552188554</v>
      </c>
    </row>
    <row r="8" spans="1:16" ht="15.75">
      <c r="A8" s="27" t="s">
        <v>76</v>
      </c>
      <c r="B8" s="95">
        <f>SUM(день1!J40)</f>
        <v>15.829999999999998</v>
      </c>
      <c r="C8" s="95">
        <f>SUM(день2!J41)</f>
        <v>13.309999999999999</v>
      </c>
      <c r="D8" s="95">
        <f>SUM(день3!J38)</f>
        <v>15.91</v>
      </c>
      <c r="E8" s="95">
        <f>SUM(день4!J40)</f>
        <v>14.790000000000001</v>
      </c>
      <c r="F8" s="95">
        <f>SUM(день5!J40)</f>
        <v>14.25</v>
      </c>
      <c r="G8" s="95">
        <f>SUM(день6!J40)</f>
        <v>14.95</v>
      </c>
      <c r="H8" s="95">
        <f>SUM(день7!J40)</f>
        <v>13.803</v>
      </c>
      <c r="I8" s="95">
        <f>SUM(день8!J40)</f>
        <v>15.67</v>
      </c>
      <c r="J8" s="95">
        <f>SUM(день9!J40)</f>
        <v>14.075</v>
      </c>
      <c r="K8" s="95">
        <f>SUM(день10!J38)</f>
        <v>15.072</v>
      </c>
      <c r="L8" s="95">
        <f>SUM(день11!J40)</f>
        <v>16.088</v>
      </c>
      <c r="M8" s="95">
        <f>SUM(день12!J38)</f>
        <v>16.169999999999998</v>
      </c>
      <c r="N8" s="30">
        <f t="shared" si="0"/>
        <v>14.993166666666665</v>
      </c>
      <c r="O8" s="130">
        <v>15</v>
      </c>
      <c r="P8" s="158">
        <f t="shared" si="1"/>
        <v>99.95444444444443</v>
      </c>
    </row>
    <row r="9" spans="1:16" ht="15.75">
      <c r="A9" s="27" t="s">
        <v>77</v>
      </c>
      <c r="B9" s="95">
        <f>SUM(день1!K40)</f>
        <v>907.72</v>
      </c>
      <c r="C9" s="95">
        <f>SUM(день2!K41)</f>
        <v>939.94</v>
      </c>
      <c r="D9" s="95">
        <f>SUM(день3!K38)</f>
        <v>967.67</v>
      </c>
      <c r="E9" s="30">
        <f>SUM(день4!K40)</f>
        <v>975.7399999999999</v>
      </c>
      <c r="F9" s="95">
        <f>SUM(день5!K40)</f>
        <v>999.3</v>
      </c>
      <c r="G9" s="95">
        <f>SUM(день6!K40)</f>
        <v>1209.32</v>
      </c>
      <c r="H9" s="95">
        <f>SUM(день7!K40)</f>
        <v>862.77</v>
      </c>
      <c r="I9" s="95">
        <f>SUM(день8!K40)</f>
        <v>1136.0700000000002</v>
      </c>
      <c r="J9" s="95">
        <f>SUM(день9!K40)</f>
        <v>998.0300000000001</v>
      </c>
      <c r="K9" s="95">
        <f>SUM(день10!K38)</f>
        <v>959.28</v>
      </c>
      <c r="L9" s="95">
        <f>SUM(день11!K40)</f>
        <v>890.3499999999999</v>
      </c>
      <c r="M9" s="95">
        <f>SUM(день12!K38)</f>
        <v>1036.62</v>
      </c>
      <c r="N9" s="170">
        <f t="shared" si="0"/>
        <v>990.2341666666667</v>
      </c>
      <c r="O9" s="130">
        <v>990</v>
      </c>
      <c r="P9" s="158">
        <f t="shared" si="1"/>
        <v>100.02365319865321</v>
      </c>
    </row>
    <row r="10" spans="1:16" ht="15.75">
      <c r="A10" s="27" t="s">
        <v>78</v>
      </c>
      <c r="B10" s="56">
        <f>SUM(день1!L40)</f>
        <v>0.0459</v>
      </c>
      <c r="C10" s="56">
        <f>SUM(день2!L41)</f>
        <v>0.0986</v>
      </c>
      <c r="D10" s="96">
        <f>SUM(день3!L38)</f>
        <v>0.0708</v>
      </c>
      <c r="E10" s="96">
        <f>SUM(день4!L40)</f>
        <v>0.068</v>
      </c>
      <c r="F10" s="96">
        <f>SUM(день5!L40)</f>
        <v>0.0808</v>
      </c>
      <c r="G10" s="96">
        <f>SUM(день6!L40)</f>
        <v>0.1108</v>
      </c>
      <c r="H10" s="96">
        <f>SUM(день7!L40)</f>
        <v>0.0669</v>
      </c>
      <c r="I10" s="96">
        <f>SUM(день8!L40)</f>
        <v>0.09960000000000002</v>
      </c>
      <c r="J10" s="96">
        <f>SUM(день9!L40)</f>
        <v>0.085</v>
      </c>
      <c r="K10" s="96">
        <f>SUM(день10!L38)</f>
        <v>0.07200000000000001</v>
      </c>
      <c r="L10" s="96">
        <f>SUM(день11!L40)</f>
        <v>0.07260000000000001</v>
      </c>
      <c r="M10" s="96">
        <f>SUM(день12!L38)</f>
        <v>0.089</v>
      </c>
      <c r="N10" s="56">
        <f t="shared" si="0"/>
        <v>0.08</v>
      </c>
      <c r="O10" s="130">
        <v>0.08</v>
      </c>
      <c r="P10" s="158">
        <f t="shared" si="1"/>
        <v>100</v>
      </c>
    </row>
    <row r="11" spans="1:16" ht="15.75">
      <c r="A11" s="27" t="s">
        <v>79</v>
      </c>
      <c r="B11" s="99">
        <f>SUM(день1!M40)</f>
        <v>0.07132</v>
      </c>
      <c r="C11" s="99">
        <f>SUM(день2!M41)</f>
        <v>0.030160000000000003</v>
      </c>
      <c r="D11" s="99">
        <f>SUM(день3!M38)</f>
        <v>0.018189999999999998</v>
      </c>
      <c r="E11" s="99">
        <f>SUM(день4!M40)</f>
        <v>0.05081</v>
      </c>
      <c r="F11" s="99">
        <f>SUM(день5!M40)</f>
        <v>0.04085</v>
      </c>
      <c r="G11" s="99">
        <f>SUM(день6!M40)</f>
        <v>0.01755</v>
      </c>
      <c r="H11" s="99">
        <f>SUM(день7!M40)</f>
        <v>0.030159999999999996</v>
      </c>
      <c r="I11" s="99">
        <f>SUM(день8!M40)</f>
        <v>0.05062</v>
      </c>
      <c r="J11" s="99">
        <f>SUM(день9!M40)</f>
        <v>0.07195000000000001</v>
      </c>
      <c r="K11" s="99">
        <f>SUM(день10!M38)</f>
        <v>0.01086</v>
      </c>
      <c r="L11" s="99">
        <f>SUM(день11!M40)</f>
        <v>0.07522000000000001</v>
      </c>
      <c r="M11" s="99">
        <f>SUM(день12!M38)</f>
        <v>0.012080000000000002</v>
      </c>
      <c r="N11" s="56">
        <f t="shared" si="0"/>
        <v>0.039980833333333334</v>
      </c>
      <c r="O11" s="130">
        <v>0.04</v>
      </c>
      <c r="P11" s="158">
        <f t="shared" si="1"/>
        <v>99.95208333333333</v>
      </c>
    </row>
    <row r="12" spans="1:16" ht="15.75">
      <c r="A12" s="27" t="s">
        <v>80</v>
      </c>
      <c r="B12" s="95">
        <f>SUM(день1!N40)</f>
        <v>3.4530000000000003</v>
      </c>
      <c r="C12" s="95">
        <f>SUM(день2!N41)</f>
        <v>2.258</v>
      </c>
      <c r="D12" s="98">
        <f>SUM(день3!N38)</f>
        <v>2.144</v>
      </c>
      <c r="E12" s="95">
        <f>SUM(день4!N40)</f>
        <v>4.96</v>
      </c>
      <c r="F12" s="98">
        <f>SUM(день5!N40)</f>
        <v>5.2065</v>
      </c>
      <c r="G12" s="95">
        <f>SUM(день6!N40)</f>
        <v>2.184</v>
      </c>
      <c r="H12" s="98">
        <f>SUM(день7!N40)</f>
        <v>2.624</v>
      </c>
      <c r="I12" s="95">
        <f>SUM(день8!N40)</f>
        <v>4.432</v>
      </c>
      <c r="J12" s="98">
        <f>SUM(день9!N40)</f>
        <v>2.5069999999999997</v>
      </c>
      <c r="K12" s="95">
        <f>SUM(день10!N38)</f>
        <v>2.695</v>
      </c>
      <c r="L12" s="97">
        <f>SUM(день11!N40)</f>
        <v>3.374999999999999</v>
      </c>
      <c r="M12" s="95">
        <f>SUM(день12!N38)</f>
        <v>3.7565</v>
      </c>
      <c r="N12" s="30">
        <f t="shared" si="0"/>
        <v>3.299583333333334</v>
      </c>
      <c r="O12" s="130">
        <v>3.3</v>
      </c>
      <c r="P12" s="158">
        <f t="shared" si="1"/>
        <v>99.98737373737376</v>
      </c>
    </row>
    <row r="13" spans="1:16" ht="15.75">
      <c r="A13" s="36" t="s">
        <v>81</v>
      </c>
      <c r="B13" s="95">
        <f>SUM(день1!O40)</f>
        <v>1.212</v>
      </c>
      <c r="C13" s="95">
        <f>SUM(день2!O41)</f>
        <v>0.858</v>
      </c>
      <c r="D13" s="95">
        <f>SUM(день3!O38)</f>
        <v>1.448</v>
      </c>
      <c r="E13" s="95">
        <f>SUM(день4!O40)</f>
        <v>1.004</v>
      </c>
      <c r="F13" s="95">
        <f>SUM(день5!O40)</f>
        <v>0.9279999999999999</v>
      </c>
      <c r="G13" s="95">
        <f>SUM(день6!O40)</f>
        <v>1.2280000000000002</v>
      </c>
      <c r="H13" s="95">
        <f>SUM(день7!O40)</f>
        <v>0.994</v>
      </c>
      <c r="I13" s="95">
        <f>SUM(день8!O40)</f>
        <v>1.26</v>
      </c>
      <c r="J13" s="95">
        <f>SUM(день9!O40)</f>
        <v>1.085</v>
      </c>
      <c r="K13" s="95">
        <f>SUM(день10!O38)</f>
        <v>0.9139999999999999</v>
      </c>
      <c r="L13" s="95">
        <f>SUM(день11!O40)</f>
        <v>1</v>
      </c>
      <c r="M13" s="95">
        <f>SUM(день12!O38)</f>
        <v>1.268</v>
      </c>
      <c r="N13" s="30">
        <f t="shared" si="0"/>
        <v>1.0999166666666667</v>
      </c>
      <c r="O13" s="130">
        <v>1.1</v>
      </c>
      <c r="P13" s="158">
        <f t="shared" si="1"/>
        <v>99.99242424242424</v>
      </c>
    </row>
    <row r="14" spans="1:16" ht="15.75">
      <c r="A14" s="27" t="s">
        <v>82</v>
      </c>
      <c r="B14" s="95">
        <f>SUM(день1!P40)</f>
        <v>1.235</v>
      </c>
      <c r="C14" s="95">
        <f>SUM(день2!P41)</f>
        <v>1.104</v>
      </c>
      <c r="D14" s="95">
        <f>SUM(день3!P38)</f>
        <v>1.245</v>
      </c>
      <c r="E14" s="95">
        <f>SUM(день4!P40)</f>
        <v>0.849</v>
      </c>
      <c r="F14" s="95">
        <f>SUM(день5!P40)</f>
        <v>1.104</v>
      </c>
      <c r="G14" s="95">
        <f>SUM(день6!P40)</f>
        <v>1.018</v>
      </c>
      <c r="H14" s="95">
        <f>SUM(день7!P40)</f>
        <v>0.9520000000000001</v>
      </c>
      <c r="I14" s="95">
        <f>SUM(день8!P40)</f>
        <v>0.9650000000000001</v>
      </c>
      <c r="J14" s="95">
        <f>SUM(день9!P40)</f>
        <v>0.9520000000000002</v>
      </c>
      <c r="K14" s="95">
        <f>SUM(день10!P38)</f>
        <v>1.1380000000000001</v>
      </c>
      <c r="L14" s="95">
        <f>SUM(день11!P40)</f>
        <v>1.193</v>
      </c>
      <c r="M14" s="95">
        <f>SUM(день12!P38)</f>
        <v>1.448</v>
      </c>
      <c r="N14" s="30">
        <f t="shared" si="0"/>
        <v>1.1002500000000002</v>
      </c>
      <c r="O14" s="130">
        <v>1.1</v>
      </c>
      <c r="P14" s="158">
        <f t="shared" si="1"/>
        <v>100.02272727272728</v>
      </c>
    </row>
    <row r="15" spans="1:16" ht="15.75">
      <c r="A15" s="27" t="s">
        <v>83</v>
      </c>
      <c r="B15" s="95">
        <f>SUM(день1!Q40)</f>
        <v>654.101</v>
      </c>
      <c r="C15" s="95">
        <f>SUM(день2!Q41)</f>
        <v>607.6025</v>
      </c>
      <c r="D15" s="95">
        <f>SUM(день3!Q38)</f>
        <v>727.98</v>
      </c>
      <c r="E15" s="95">
        <f>SUM(день4!Q40)</f>
        <v>794.5899999999999</v>
      </c>
      <c r="F15" s="95">
        <f>SUM(день5!Q40)</f>
        <v>759.3</v>
      </c>
      <c r="G15" s="95">
        <f>SUM(день6!Q40)</f>
        <v>839.5799999999999</v>
      </c>
      <c r="H15" s="95">
        <f>SUM(день7!Q40)</f>
        <v>633.001</v>
      </c>
      <c r="I15" s="95">
        <f>SUM(день8!Q40)</f>
        <v>837.005</v>
      </c>
      <c r="J15" s="95">
        <f>SUM(день9!Q40)</f>
        <v>641.6</v>
      </c>
      <c r="K15" s="95">
        <f>SUM(день10!Q38)</f>
        <v>797.3</v>
      </c>
      <c r="L15" s="95">
        <f>SUM(день11!Q40)</f>
        <v>755.3</v>
      </c>
      <c r="M15" s="95">
        <f>SUM(день12!Q38)</f>
        <v>865.856</v>
      </c>
      <c r="N15" s="30">
        <f t="shared" si="0"/>
        <v>742.7679583333335</v>
      </c>
      <c r="O15" s="130">
        <v>742.5</v>
      </c>
      <c r="P15" s="158">
        <f t="shared" si="1"/>
        <v>100.03608866442202</v>
      </c>
    </row>
    <row r="16" spans="1:16" ht="15.75">
      <c r="A16" s="27" t="s">
        <v>84</v>
      </c>
      <c r="B16" s="95">
        <f>SUM(день1!R40)</f>
        <v>8.83</v>
      </c>
      <c r="C16" s="95">
        <f>SUM(день2!R41)</f>
        <v>3.55</v>
      </c>
      <c r="D16" s="95">
        <f>SUM(день3!R38)</f>
        <v>12.459999999999999</v>
      </c>
      <c r="E16" s="95">
        <f>SUM(день4!R40)</f>
        <v>8.7</v>
      </c>
      <c r="F16" s="95">
        <f>SUM(день5!R40)</f>
        <v>6.93</v>
      </c>
      <c r="G16" s="95">
        <f>SUM(день6!R40)</f>
        <v>11.260000000000002</v>
      </c>
      <c r="H16" s="95">
        <f>SUM(день7!R40)</f>
        <v>8.94</v>
      </c>
      <c r="I16" s="95">
        <f>SUM(день8!R40)</f>
        <v>11.96</v>
      </c>
      <c r="J16" s="95">
        <f>SUM(день9!R40)</f>
        <v>6.549999999999999</v>
      </c>
      <c r="K16" s="95">
        <f>SUM(день10!R38)</f>
        <v>7.219999999999999</v>
      </c>
      <c r="L16" s="95">
        <f>SUM(день11!R40)</f>
        <v>5.6</v>
      </c>
      <c r="M16" s="95">
        <f>SUM(день12!R38)</f>
        <v>4.04</v>
      </c>
      <c r="N16" s="30">
        <f t="shared" si="0"/>
        <v>8.003333333333332</v>
      </c>
      <c r="O16" s="130">
        <v>8</v>
      </c>
      <c r="P16" s="158">
        <f t="shared" si="1"/>
        <v>100.04166666666666</v>
      </c>
    </row>
    <row r="17" spans="1:16" ht="15.75">
      <c r="A17" s="27" t="s">
        <v>85</v>
      </c>
      <c r="B17" s="95">
        <f>SUM(день1!S40)</f>
        <v>42.830000000000005</v>
      </c>
      <c r="C17" s="95">
        <f>SUM(день2!S41)</f>
        <v>61.3</v>
      </c>
      <c r="D17" s="95">
        <f>SUM(день3!S38)</f>
        <v>53.540000000000006</v>
      </c>
      <c r="E17" s="95">
        <f>SUM(день4!S40)</f>
        <v>61.69</v>
      </c>
      <c r="F17" s="95">
        <f>SUM(день5!S40)</f>
        <v>66.03999999999999</v>
      </c>
      <c r="G17" s="95">
        <f>SUM(день6!S40)</f>
        <v>46.81</v>
      </c>
      <c r="H17" s="95">
        <f>SUM(день7!S40)</f>
        <v>60.629999999999995</v>
      </c>
      <c r="I17" s="95">
        <f>SUM(день8!S40)</f>
        <v>47.53</v>
      </c>
      <c r="J17" s="95">
        <f>SUM(день9!S40)</f>
        <v>89.93</v>
      </c>
      <c r="K17" s="95">
        <f>SUM(день10!S38)</f>
        <v>54.790000000000006</v>
      </c>
      <c r="L17" s="95">
        <f>SUM(день11!S40)</f>
        <v>64.57000000000001</v>
      </c>
      <c r="M17" s="95">
        <f>SUM(день12!S38)</f>
        <v>46.60000000000001</v>
      </c>
      <c r="N17" s="30">
        <f t="shared" si="0"/>
        <v>58.02166666666667</v>
      </c>
      <c r="O17" s="130">
        <v>58</v>
      </c>
      <c r="P17" s="158">
        <f t="shared" si="1"/>
        <v>100.03735632183907</v>
      </c>
    </row>
    <row r="18" ht="12.75">
      <c r="P18" s="153"/>
    </row>
  </sheetData>
  <sheetProtection/>
  <mergeCells count="1">
    <mergeCell ref="A1:O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="75" zoomScaleNormal="75" zoomScalePageLayoutView="0" workbookViewId="0" topLeftCell="A1">
      <selection activeCell="R6" sqref="R6"/>
    </sheetView>
  </sheetViews>
  <sheetFormatPr defaultColWidth="9.140625" defaultRowHeight="12.75"/>
  <cols>
    <col min="1" max="1" width="21.140625" style="0" customWidth="1"/>
    <col min="2" max="2" width="10.140625" style="0" customWidth="1"/>
  </cols>
  <sheetData>
    <row r="1" spans="2:14" ht="12.75">
      <c r="B1" s="254" t="s">
        <v>289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12.75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2:15" ht="12.7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2"/>
    </row>
    <row r="4" spans="1:15" ht="45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24" t="s">
        <v>7</v>
      </c>
      <c r="H4" s="26" t="s">
        <v>8</v>
      </c>
      <c r="I4" s="24" t="s">
        <v>9</v>
      </c>
      <c r="J4" s="24" t="s">
        <v>10</v>
      </c>
      <c r="K4" s="24" t="s">
        <v>11</v>
      </c>
      <c r="L4" s="24" t="s">
        <v>40</v>
      </c>
      <c r="M4" s="24" t="s">
        <v>41</v>
      </c>
      <c r="N4" s="23" t="s">
        <v>173</v>
      </c>
      <c r="O4" s="5" t="s">
        <v>70</v>
      </c>
    </row>
    <row r="5" spans="1:15" ht="12.75">
      <c r="A5" s="257" t="s">
        <v>42</v>
      </c>
      <c r="B5" s="28"/>
      <c r="C5" s="16"/>
      <c r="D5" s="20"/>
      <c r="E5" s="16"/>
      <c r="F5" s="20"/>
      <c r="G5" s="16"/>
      <c r="H5" s="20"/>
      <c r="I5" s="16"/>
      <c r="J5" s="28"/>
      <c r="K5" s="16"/>
      <c r="L5" s="16"/>
      <c r="M5" s="16"/>
      <c r="N5" s="16"/>
      <c r="O5" s="16"/>
    </row>
    <row r="6" spans="1:15" ht="15.75">
      <c r="A6" s="258"/>
      <c r="B6" s="29">
        <f>SUM(день1!B14)</f>
        <v>600</v>
      </c>
      <c r="C6" s="30">
        <f>SUM(день2!B14)</f>
        <v>570</v>
      </c>
      <c r="D6" s="31">
        <f>SUM(день3!B14)</f>
        <v>615</v>
      </c>
      <c r="E6" s="30">
        <f>SUM(день4!B14)</f>
        <v>600</v>
      </c>
      <c r="F6" s="31">
        <f>SUM(день5!B14)</f>
        <v>585</v>
      </c>
      <c r="G6" s="30">
        <f>SUM(день6!B14)</f>
        <v>570</v>
      </c>
      <c r="H6" s="31">
        <f>SUM(день7!B14)</f>
        <v>605</v>
      </c>
      <c r="I6" s="30">
        <f>SUM(день8!B14)</f>
        <v>585</v>
      </c>
      <c r="J6" s="31">
        <f>SUM(день9!B14)</f>
        <v>615</v>
      </c>
      <c r="K6" s="30">
        <f>SUM(день10!B14)</f>
        <v>605</v>
      </c>
      <c r="L6" s="30">
        <f>SUM(день11!B14)</f>
        <v>575</v>
      </c>
      <c r="M6" s="30">
        <f>SUM(день12!B14)</f>
        <v>615</v>
      </c>
      <c r="N6" s="140">
        <f>SUM(B6:M6)/12</f>
        <v>595</v>
      </c>
      <c r="O6" s="16">
        <v>550</v>
      </c>
    </row>
    <row r="7" spans="1:15" ht="15.75">
      <c r="A7" s="259" t="s">
        <v>234</v>
      </c>
      <c r="B7" s="29"/>
      <c r="C7" s="30"/>
      <c r="D7" s="31"/>
      <c r="E7" s="30"/>
      <c r="F7" s="31"/>
      <c r="G7" s="30"/>
      <c r="H7" s="31"/>
      <c r="I7" s="30"/>
      <c r="J7" s="31"/>
      <c r="K7" s="30"/>
      <c r="L7" s="30"/>
      <c r="M7" s="30"/>
      <c r="N7" s="140"/>
      <c r="O7" s="16"/>
    </row>
    <row r="8" spans="1:15" ht="15.75">
      <c r="A8" s="260"/>
      <c r="B8" s="29">
        <f>SUM(день1!B18)</f>
        <v>200</v>
      </c>
      <c r="C8" s="30">
        <f>SUM(день2!B18)</f>
        <v>200</v>
      </c>
      <c r="D8" s="31">
        <f>SUM(день3!B18)</f>
        <v>200</v>
      </c>
      <c r="E8" s="30">
        <f>SUM(день4!B18)</f>
        <v>200</v>
      </c>
      <c r="F8" s="31">
        <f>SUM(день5!B18)</f>
        <v>200</v>
      </c>
      <c r="G8" s="30">
        <f>SUM(день6!B18)</f>
        <v>200</v>
      </c>
      <c r="H8" s="31">
        <f>SUM(день7!B18)</f>
        <v>200</v>
      </c>
      <c r="I8" s="30">
        <f>SUM(день8!B18)</f>
        <v>200</v>
      </c>
      <c r="J8" s="31">
        <f>SUM(день9!B18)</f>
        <v>200</v>
      </c>
      <c r="K8" s="30">
        <f>SUM(день10!B18)</f>
        <v>200</v>
      </c>
      <c r="L8" s="30">
        <f>SUM(день11!B18)</f>
        <v>200</v>
      </c>
      <c r="M8" s="30">
        <f>SUM(день12!B18)</f>
        <v>200</v>
      </c>
      <c r="N8" s="140">
        <f>SUM(B8:M8)/12</f>
        <v>200</v>
      </c>
      <c r="O8" s="130">
        <v>200</v>
      </c>
    </row>
    <row r="9" spans="1:15" ht="15">
      <c r="A9" s="257" t="s">
        <v>59</v>
      </c>
      <c r="B9" s="29"/>
      <c r="C9" s="30"/>
      <c r="D9" s="31"/>
      <c r="E9" s="30"/>
      <c r="F9" s="31"/>
      <c r="G9" s="30"/>
      <c r="H9" s="31"/>
      <c r="I9" s="30"/>
      <c r="J9" s="31"/>
      <c r="K9" s="30"/>
      <c r="L9" s="30"/>
      <c r="M9" s="30"/>
      <c r="N9" s="30"/>
      <c r="O9" s="16"/>
    </row>
    <row r="10" spans="1:15" ht="15.75">
      <c r="A10" s="258"/>
      <c r="B10" s="30">
        <f>SUM(день1!B34)</f>
        <v>989</v>
      </c>
      <c r="C10" s="30">
        <f>SUM(день2!B35)</f>
        <v>989</v>
      </c>
      <c r="D10" s="30">
        <f>SUM(день3!B32)</f>
        <v>939</v>
      </c>
      <c r="E10" s="30">
        <f>SUM(день4!B34)</f>
        <v>989</v>
      </c>
      <c r="F10" s="30">
        <f>SUM(день5!B34)</f>
        <v>989</v>
      </c>
      <c r="G10" s="30">
        <f>SUM(день6!B34)</f>
        <v>989</v>
      </c>
      <c r="H10" s="30">
        <f>SUM(день7!B34)</f>
        <v>989</v>
      </c>
      <c r="I10" s="30">
        <f>SUM(день8!B34)</f>
        <v>949</v>
      </c>
      <c r="J10" s="30">
        <f>SUM(день9!B34)</f>
        <v>989</v>
      </c>
      <c r="K10" s="30">
        <f>SUM(день10!B32)</f>
        <v>939</v>
      </c>
      <c r="L10" s="30">
        <f>SUM(день11!B34)</f>
        <v>889</v>
      </c>
      <c r="M10" s="30">
        <f>SUM(день12!B32)</f>
        <v>939</v>
      </c>
      <c r="N10" s="140">
        <f>SUM(B10:M10)/12</f>
        <v>964.8333333333334</v>
      </c>
      <c r="O10" s="130">
        <v>800</v>
      </c>
    </row>
    <row r="11" spans="1:15" ht="15">
      <c r="A11" s="257" t="s">
        <v>60</v>
      </c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3"/>
      <c r="M11" s="33"/>
      <c r="N11" s="30"/>
      <c r="O11" s="16"/>
    </row>
    <row r="12" spans="1:15" ht="15.75">
      <c r="A12" s="258"/>
      <c r="B12" s="29">
        <f>SUM(день1!B39)</f>
        <v>305</v>
      </c>
      <c r="C12" s="30">
        <f>SUM(день2!B40)</f>
        <v>350</v>
      </c>
      <c r="D12" s="31">
        <f>SUM(день3!B37)</f>
        <v>350</v>
      </c>
      <c r="E12" s="30">
        <f>SUM(день4!B39)</f>
        <v>400</v>
      </c>
      <c r="F12" s="31">
        <f>SUM(день5!B39)</f>
        <v>350</v>
      </c>
      <c r="G12" s="30">
        <f>SUM(день6!B39)</f>
        <v>305</v>
      </c>
      <c r="H12" s="31">
        <f>SUM(день7!B39)</f>
        <v>350</v>
      </c>
      <c r="I12" s="30">
        <f>SUM(день8!B39)</f>
        <v>400</v>
      </c>
      <c r="J12" s="31">
        <f>SUM(день9!B39)</f>
        <v>400</v>
      </c>
      <c r="K12" s="30">
        <f>SUM(день10!B37)</f>
        <v>350</v>
      </c>
      <c r="L12" s="30">
        <f>SUM(день11!B39)</f>
        <v>350</v>
      </c>
      <c r="M12" s="30">
        <f>SUM(день12!B37)</f>
        <v>350</v>
      </c>
      <c r="N12" s="140">
        <f>SUM(B12:M12)/12</f>
        <v>355</v>
      </c>
      <c r="O12" s="130">
        <v>350</v>
      </c>
    </row>
  </sheetData>
  <sheetProtection/>
  <mergeCells count="5">
    <mergeCell ref="A11:A12"/>
    <mergeCell ref="B1:N3"/>
    <mergeCell ref="A5:A6"/>
    <mergeCell ref="A9:A10"/>
    <mergeCell ref="A7:A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zoomScalePageLayoutView="0" workbookViewId="0" topLeftCell="A1">
      <selection activeCell="R7" sqref="R7"/>
    </sheetView>
  </sheetViews>
  <sheetFormatPr defaultColWidth="9.140625" defaultRowHeight="12.75"/>
  <cols>
    <col min="1" max="1" width="37.7109375" style="0" customWidth="1"/>
    <col min="2" max="2" width="6.57421875" style="0" customWidth="1"/>
    <col min="3" max="6" width="6.421875" style="0" customWidth="1"/>
    <col min="7" max="7" width="6.57421875" style="0" customWidth="1"/>
    <col min="8" max="8" width="6.421875" style="0" customWidth="1"/>
    <col min="9" max="10" width="6.57421875" style="0" customWidth="1"/>
    <col min="11" max="13" width="7.421875" style="0" customWidth="1"/>
    <col min="15" max="15" width="8.8515625" style="0" customWidth="1"/>
    <col min="16" max="16" width="10.57421875" style="0" customWidth="1"/>
  </cols>
  <sheetData>
    <row r="1" spans="1:16" ht="15">
      <c r="A1" s="261" t="s">
        <v>288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4"/>
    </row>
    <row r="2" spans="1:16" ht="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4"/>
    </row>
    <row r="3" spans="1:17" ht="48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6" t="s">
        <v>6</v>
      </c>
      <c r="G3" s="7" t="s">
        <v>7</v>
      </c>
      <c r="H3" s="9" t="s">
        <v>8</v>
      </c>
      <c r="I3" s="7" t="s">
        <v>9</v>
      </c>
      <c r="J3" s="9" t="s">
        <v>10</v>
      </c>
      <c r="K3" s="7" t="s">
        <v>11</v>
      </c>
      <c r="L3" s="8" t="s">
        <v>40</v>
      </c>
      <c r="M3" s="8" t="s">
        <v>41</v>
      </c>
      <c r="N3" s="10" t="s">
        <v>174</v>
      </c>
      <c r="O3" s="17" t="s">
        <v>38</v>
      </c>
      <c r="P3" s="17" t="s">
        <v>68</v>
      </c>
      <c r="Q3" s="17" t="s">
        <v>69</v>
      </c>
    </row>
    <row r="4" spans="1:17" ht="15">
      <c r="A4" s="11" t="s">
        <v>12</v>
      </c>
      <c r="B4" s="100">
        <v>165</v>
      </c>
      <c r="C4" s="100">
        <v>165</v>
      </c>
      <c r="D4" s="100">
        <v>165</v>
      </c>
      <c r="E4" s="100">
        <v>165</v>
      </c>
      <c r="F4" s="100">
        <v>165</v>
      </c>
      <c r="G4" s="100">
        <v>165</v>
      </c>
      <c r="H4" s="100">
        <v>165</v>
      </c>
      <c r="I4" s="100">
        <v>165</v>
      </c>
      <c r="J4" s="100">
        <v>165</v>
      </c>
      <c r="K4" s="100">
        <v>165</v>
      </c>
      <c r="L4" s="100">
        <v>165</v>
      </c>
      <c r="M4" s="100">
        <v>165</v>
      </c>
      <c r="N4" s="100">
        <f>SUM(B4:M4)/12</f>
        <v>165</v>
      </c>
      <c r="O4" s="171">
        <v>220</v>
      </c>
      <c r="P4" s="155">
        <f aca="true" t="shared" si="0" ref="P4:P32">SUM(N4/O4)*100</f>
        <v>75</v>
      </c>
      <c r="Q4" s="18">
        <f aca="true" t="shared" si="1" ref="Q4:Q32">SUM(N4/O4)*100-100</f>
        <v>-25</v>
      </c>
    </row>
    <row r="5" spans="1:17" ht="15">
      <c r="A5" s="13" t="s">
        <v>13</v>
      </c>
      <c r="B5" s="100">
        <v>99</v>
      </c>
      <c r="C5" s="100">
        <v>99</v>
      </c>
      <c r="D5" s="100">
        <v>99</v>
      </c>
      <c r="E5" s="100">
        <v>99</v>
      </c>
      <c r="F5" s="100">
        <v>99</v>
      </c>
      <c r="G5" s="100">
        <v>99</v>
      </c>
      <c r="H5" s="100">
        <v>99</v>
      </c>
      <c r="I5" s="100">
        <v>99</v>
      </c>
      <c r="J5" s="100">
        <v>99</v>
      </c>
      <c r="K5" s="100">
        <v>99</v>
      </c>
      <c r="L5" s="100">
        <v>99</v>
      </c>
      <c r="M5" s="100">
        <v>99</v>
      </c>
      <c r="N5" s="100">
        <f aca="true" t="shared" si="2" ref="N5:N32">SUM(B5:M5)/12</f>
        <v>99</v>
      </c>
      <c r="O5" s="172">
        <v>132</v>
      </c>
      <c r="P5" s="155">
        <f t="shared" si="0"/>
        <v>75</v>
      </c>
      <c r="Q5" s="18">
        <f t="shared" si="1"/>
        <v>-25</v>
      </c>
    </row>
    <row r="6" spans="1:17" ht="15">
      <c r="A6" s="13" t="s">
        <v>14</v>
      </c>
      <c r="B6" s="100">
        <v>21</v>
      </c>
      <c r="C6" s="100">
        <v>33</v>
      </c>
      <c r="D6" s="100">
        <v>2.8</v>
      </c>
      <c r="E6" s="100">
        <v>4.5</v>
      </c>
      <c r="F6" s="100">
        <v>65</v>
      </c>
      <c r="G6" s="100">
        <v>42</v>
      </c>
      <c r="H6" s="100"/>
      <c r="I6" s="100"/>
      <c r="J6" s="100"/>
      <c r="K6" s="100">
        <v>4</v>
      </c>
      <c r="L6" s="100">
        <v>10</v>
      </c>
      <c r="M6" s="100">
        <v>16</v>
      </c>
      <c r="N6" s="157">
        <f t="shared" si="2"/>
        <v>16.525000000000002</v>
      </c>
      <c r="O6" s="166">
        <v>22</v>
      </c>
      <c r="P6" s="155">
        <f t="shared" si="0"/>
        <v>75.11363636363637</v>
      </c>
      <c r="Q6" s="18">
        <f t="shared" si="1"/>
        <v>-24.886363636363626</v>
      </c>
    </row>
    <row r="7" spans="1:17" ht="15">
      <c r="A7" s="12" t="s">
        <v>15</v>
      </c>
      <c r="B7" s="128">
        <v>75</v>
      </c>
      <c r="C7" s="127"/>
      <c r="D7" s="128">
        <v>39</v>
      </c>
      <c r="E7" s="127">
        <v>45</v>
      </c>
      <c r="F7" s="127">
        <v>45</v>
      </c>
      <c r="G7" s="100"/>
      <c r="H7" s="127">
        <v>77</v>
      </c>
      <c r="I7" s="127">
        <v>45</v>
      </c>
      <c r="J7" s="127">
        <v>35</v>
      </c>
      <c r="K7" s="127">
        <v>55</v>
      </c>
      <c r="L7" s="178">
        <v>33</v>
      </c>
      <c r="M7" s="178">
        <v>46</v>
      </c>
      <c r="N7" s="157">
        <f t="shared" si="2"/>
        <v>41.25</v>
      </c>
      <c r="O7" s="172">
        <v>55</v>
      </c>
      <c r="P7" s="155">
        <f t="shared" si="0"/>
        <v>75</v>
      </c>
      <c r="Q7" s="18">
        <f t="shared" si="1"/>
        <v>-25</v>
      </c>
    </row>
    <row r="8" spans="1:17" ht="15">
      <c r="A8" s="13" t="s">
        <v>16</v>
      </c>
      <c r="B8" s="105">
        <v>12.5</v>
      </c>
      <c r="C8" s="100"/>
      <c r="D8" s="105"/>
      <c r="E8" s="100"/>
      <c r="F8" s="105"/>
      <c r="G8" s="100">
        <v>93</v>
      </c>
      <c r="H8" s="105"/>
      <c r="I8" s="100"/>
      <c r="J8" s="105">
        <v>93</v>
      </c>
      <c r="K8" s="100"/>
      <c r="L8" s="100"/>
      <c r="M8" s="100"/>
      <c r="N8" s="157">
        <f t="shared" si="2"/>
        <v>16.541666666666668</v>
      </c>
      <c r="O8" s="172">
        <v>22</v>
      </c>
      <c r="P8" s="155">
        <f t="shared" si="0"/>
        <v>75.18939393939394</v>
      </c>
      <c r="Q8" s="18">
        <f t="shared" si="1"/>
        <v>-24.810606060606062</v>
      </c>
    </row>
    <row r="9" spans="1:17" ht="15">
      <c r="A9" s="12" t="s">
        <v>17</v>
      </c>
      <c r="B9" s="128">
        <v>86</v>
      </c>
      <c r="C9" s="127">
        <v>275</v>
      </c>
      <c r="D9" s="128">
        <v>110</v>
      </c>
      <c r="E9" s="127">
        <v>133</v>
      </c>
      <c r="F9" s="127">
        <v>270</v>
      </c>
      <c r="G9" s="100">
        <v>66</v>
      </c>
      <c r="H9" s="127">
        <v>250</v>
      </c>
      <c r="I9" s="127">
        <v>154.5</v>
      </c>
      <c r="J9" s="129">
        <v>126</v>
      </c>
      <c r="K9" s="100">
        <v>251</v>
      </c>
      <c r="L9" s="100">
        <v>66</v>
      </c>
      <c r="M9" s="100">
        <v>66</v>
      </c>
      <c r="N9" s="157">
        <f t="shared" si="2"/>
        <v>154.45833333333334</v>
      </c>
      <c r="O9" s="172">
        <v>206</v>
      </c>
      <c r="P9" s="155">
        <f t="shared" si="0"/>
        <v>74.97977346278317</v>
      </c>
      <c r="Q9" s="18">
        <f t="shared" si="1"/>
        <v>-25.02022653721683</v>
      </c>
    </row>
    <row r="10" spans="1:17" ht="15">
      <c r="A10" s="13" t="s">
        <v>18</v>
      </c>
      <c r="B10" s="105">
        <v>66</v>
      </c>
      <c r="C10" s="100">
        <v>285</v>
      </c>
      <c r="D10" s="105">
        <v>316</v>
      </c>
      <c r="E10" s="100">
        <v>287</v>
      </c>
      <c r="F10" s="105">
        <v>295</v>
      </c>
      <c r="G10" s="100">
        <v>174</v>
      </c>
      <c r="H10" s="105">
        <v>305</v>
      </c>
      <c r="I10" s="100">
        <v>385</v>
      </c>
      <c r="J10" s="101">
        <v>335</v>
      </c>
      <c r="K10" s="102">
        <v>329</v>
      </c>
      <c r="L10" s="102">
        <v>198</v>
      </c>
      <c r="M10" s="102">
        <v>193.5</v>
      </c>
      <c r="N10" s="157">
        <f t="shared" si="2"/>
        <v>264.0416666666667</v>
      </c>
      <c r="O10" s="173">
        <v>352</v>
      </c>
      <c r="P10" s="155">
        <f t="shared" si="0"/>
        <v>75.01183712121212</v>
      </c>
      <c r="Q10" s="18">
        <f t="shared" si="1"/>
        <v>-24.988162878787875</v>
      </c>
    </row>
    <row r="11" spans="1:17" ht="15">
      <c r="A11" s="12" t="s">
        <v>19</v>
      </c>
      <c r="B11" s="128"/>
      <c r="C11" s="127">
        <v>175</v>
      </c>
      <c r="D11" s="128">
        <v>285</v>
      </c>
      <c r="E11" s="127"/>
      <c r="F11" s="128">
        <v>245</v>
      </c>
      <c r="G11" s="100">
        <v>76</v>
      </c>
      <c r="H11" s="127">
        <v>255</v>
      </c>
      <c r="I11" s="127"/>
      <c r="J11" s="127">
        <v>235</v>
      </c>
      <c r="K11" s="127">
        <v>255</v>
      </c>
      <c r="L11" s="100">
        <v>76</v>
      </c>
      <c r="M11" s="100">
        <v>230</v>
      </c>
      <c r="N11" s="157">
        <f t="shared" si="2"/>
        <v>152.66666666666666</v>
      </c>
      <c r="O11" s="173">
        <v>203.5</v>
      </c>
      <c r="P11" s="155">
        <f t="shared" si="0"/>
        <v>75.02047502047502</v>
      </c>
      <c r="Q11" s="18">
        <f t="shared" si="1"/>
        <v>-24.97952497952498</v>
      </c>
    </row>
    <row r="12" spans="1:17" ht="15">
      <c r="A12" s="13" t="s">
        <v>20</v>
      </c>
      <c r="B12" s="100"/>
      <c r="C12" s="100"/>
      <c r="D12" s="100">
        <v>39</v>
      </c>
      <c r="E12" s="100">
        <v>40</v>
      </c>
      <c r="F12" s="100"/>
      <c r="G12" s="100"/>
      <c r="H12" s="100"/>
      <c r="I12" s="100">
        <v>39</v>
      </c>
      <c r="J12" s="100"/>
      <c r="K12" s="100">
        <v>40</v>
      </c>
      <c r="L12" s="100"/>
      <c r="M12" s="100">
        <v>40</v>
      </c>
      <c r="N12" s="157">
        <f t="shared" si="2"/>
        <v>16.5</v>
      </c>
      <c r="O12" s="166">
        <v>22</v>
      </c>
      <c r="P12" s="155">
        <f t="shared" si="0"/>
        <v>75</v>
      </c>
      <c r="Q12" s="18">
        <f t="shared" si="1"/>
        <v>-25</v>
      </c>
    </row>
    <row r="13" spans="1:17" ht="15">
      <c r="A13" s="12" t="s">
        <v>21</v>
      </c>
      <c r="B13" s="105">
        <v>180</v>
      </c>
      <c r="C13" s="100">
        <v>180</v>
      </c>
      <c r="D13" s="105">
        <v>180</v>
      </c>
      <c r="E13" s="100">
        <v>180</v>
      </c>
      <c r="F13" s="105">
        <v>180</v>
      </c>
      <c r="G13" s="100">
        <v>180</v>
      </c>
      <c r="H13" s="105">
        <v>180</v>
      </c>
      <c r="I13" s="100">
        <v>150</v>
      </c>
      <c r="J13" s="105">
        <v>150</v>
      </c>
      <c r="K13" s="100">
        <v>150</v>
      </c>
      <c r="L13" s="100">
        <v>100</v>
      </c>
      <c r="M13" s="100">
        <v>180</v>
      </c>
      <c r="N13" s="157">
        <f t="shared" si="2"/>
        <v>165.83333333333334</v>
      </c>
      <c r="O13" s="172">
        <v>220</v>
      </c>
      <c r="P13" s="155">
        <f t="shared" si="0"/>
        <v>75.37878787878788</v>
      </c>
      <c r="Q13" s="18">
        <f t="shared" si="1"/>
        <v>-24.621212121212125</v>
      </c>
    </row>
    <row r="14" spans="1:17" ht="15">
      <c r="A14" s="13" t="s">
        <v>62</v>
      </c>
      <c r="B14" s="101"/>
      <c r="C14" s="102">
        <v>25</v>
      </c>
      <c r="D14" s="101">
        <v>25</v>
      </c>
      <c r="E14" s="102"/>
      <c r="F14" s="101">
        <v>25</v>
      </c>
      <c r="G14" s="102"/>
      <c r="H14" s="101">
        <v>25</v>
      </c>
      <c r="I14" s="102"/>
      <c r="J14" s="101"/>
      <c r="K14" s="102">
        <v>25</v>
      </c>
      <c r="L14" s="179">
        <v>25</v>
      </c>
      <c r="M14" s="179"/>
      <c r="N14" s="157">
        <f t="shared" si="2"/>
        <v>12.5</v>
      </c>
      <c r="O14" s="166">
        <v>16.5</v>
      </c>
      <c r="P14" s="155">
        <f t="shared" si="0"/>
        <v>75.75757575757575</v>
      </c>
      <c r="Q14" s="18">
        <f t="shared" si="1"/>
        <v>-24.24242424242425</v>
      </c>
    </row>
    <row r="15" spans="1:17" ht="15">
      <c r="A15" s="15" t="s">
        <v>22</v>
      </c>
      <c r="B15" s="101">
        <v>29</v>
      </c>
      <c r="C15" s="102">
        <v>28</v>
      </c>
      <c r="D15" s="101">
        <v>29</v>
      </c>
      <c r="E15" s="102">
        <v>29</v>
      </c>
      <c r="F15" s="101">
        <v>29</v>
      </c>
      <c r="G15" s="102">
        <v>29</v>
      </c>
      <c r="H15" s="101">
        <v>29</v>
      </c>
      <c r="I15" s="102">
        <v>29</v>
      </c>
      <c r="J15" s="101">
        <v>29</v>
      </c>
      <c r="K15" s="102">
        <v>29</v>
      </c>
      <c r="L15" s="179">
        <v>29</v>
      </c>
      <c r="M15" s="179">
        <v>29</v>
      </c>
      <c r="N15" s="157">
        <f t="shared" si="2"/>
        <v>28.916666666666668</v>
      </c>
      <c r="O15" s="172">
        <v>38.5</v>
      </c>
      <c r="P15" s="155">
        <f t="shared" si="0"/>
        <v>75.10822510822511</v>
      </c>
      <c r="Q15" s="18">
        <f t="shared" si="1"/>
        <v>-24.891774891774887</v>
      </c>
    </row>
    <row r="16" spans="1:17" ht="15">
      <c r="A16" s="12" t="s">
        <v>23</v>
      </c>
      <c r="B16" s="128">
        <v>26.5</v>
      </c>
      <c r="C16" s="127">
        <v>37</v>
      </c>
      <c r="D16" s="128">
        <v>47</v>
      </c>
      <c r="E16" s="127">
        <v>35</v>
      </c>
      <c r="F16" s="127">
        <v>35</v>
      </c>
      <c r="G16" s="127">
        <v>26</v>
      </c>
      <c r="H16" s="127">
        <v>21.75</v>
      </c>
      <c r="I16" s="127">
        <v>13.75</v>
      </c>
      <c r="J16" s="127">
        <v>40</v>
      </c>
      <c r="K16" s="127">
        <v>25</v>
      </c>
      <c r="L16" s="100">
        <v>14.75</v>
      </c>
      <c r="M16" s="100">
        <v>25</v>
      </c>
      <c r="N16" s="157">
        <f t="shared" si="2"/>
        <v>28.895833333333332</v>
      </c>
      <c r="O16" s="166">
        <v>38.5</v>
      </c>
      <c r="P16" s="155">
        <f t="shared" si="0"/>
        <v>75.05411255411255</v>
      </c>
      <c r="Q16" s="18">
        <f t="shared" si="1"/>
        <v>-24.94588744588745</v>
      </c>
    </row>
    <row r="17" spans="1:17" ht="15">
      <c r="A17" s="13" t="s">
        <v>24</v>
      </c>
      <c r="B17" s="105">
        <v>10</v>
      </c>
      <c r="C17" s="100">
        <v>16</v>
      </c>
      <c r="D17" s="105">
        <v>11</v>
      </c>
      <c r="E17" s="100">
        <v>24</v>
      </c>
      <c r="F17" s="105">
        <v>12</v>
      </c>
      <c r="G17" s="100">
        <v>12</v>
      </c>
      <c r="H17" s="105">
        <v>26</v>
      </c>
      <c r="I17" s="100">
        <v>2.5</v>
      </c>
      <c r="J17" s="105">
        <v>23</v>
      </c>
      <c r="K17" s="100">
        <v>25</v>
      </c>
      <c r="L17" s="129">
        <v>10</v>
      </c>
      <c r="M17" s="129">
        <v>9</v>
      </c>
      <c r="N17" s="157">
        <f t="shared" si="2"/>
        <v>15.041666666666666</v>
      </c>
      <c r="O17" s="172">
        <v>20</v>
      </c>
      <c r="P17" s="155">
        <f t="shared" si="0"/>
        <v>75.20833333333333</v>
      </c>
      <c r="Q17" s="18">
        <f t="shared" si="1"/>
        <v>-24.79166666666667</v>
      </c>
    </row>
    <row r="18" spans="1:17" ht="15">
      <c r="A18" s="12" t="s">
        <v>25</v>
      </c>
      <c r="B18" s="105">
        <v>5</v>
      </c>
      <c r="C18" s="100">
        <v>22</v>
      </c>
      <c r="D18" s="105">
        <v>40</v>
      </c>
      <c r="E18" s="100"/>
      <c r="F18" s="105">
        <v>10</v>
      </c>
      <c r="G18" s="100">
        <v>47</v>
      </c>
      <c r="H18" s="105"/>
      <c r="I18" s="100">
        <v>46</v>
      </c>
      <c r="J18" s="105">
        <v>48</v>
      </c>
      <c r="K18" s="100"/>
      <c r="L18" s="129">
        <v>69</v>
      </c>
      <c r="M18" s="129">
        <v>11</v>
      </c>
      <c r="N18" s="157">
        <f t="shared" si="2"/>
        <v>24.833333333333332</v>
      </c>
      <c r="O18" s="166">
        <v>33</v>
      </c>
      <c r="P18" s="155">
        <f t="shared" si="0"/>
        <v>75.25252525252525</v>
      </c>
      <c r="Q18" s="18">
        <f t="shared" si="1"/>
        <v>-24.747474747474755</v>
      </c>
    </row>
    <row r="19" spans="1:17" ht="15">
      <c r="A19" s="13" t="s">
        <v>26</v>
      </c>
      <c r="B19" s="105">
        <v>350</v>
      </c>
      <c r="C19" s="100">
        <v>50</v>
      </c>
      <c r="D19" s="105">
        <v>225</v>
      </c>
      <c r="E19" s="100">
        <v>500</v>
      </c>
      <c r="F19" s="105">
        <v>230</v>
      </c>
      <c r="G19" s="100">
        <v>210</v>
      </c>
      <c r="H19" s="105">
        <v>155</v>
      </c>
      <c r="I19" s="100">
        <v>470</v>
      </c>
      <c r="J19" s="105">
        <v>365</v>
      </c>
      <c r="K19" s="100">
        <v>200</v>
      </c>
      <c r="L19" s="129">
        <v>350</v>
      </c>
      <c r="M19" s="129">
        <v>365</v>
      </c>
      <c r="N19" s="157">
        <f t="shared" si="2"/>
        <v>289.1666666666667</v>
      </c>
      <c r="O19" s="172">
        <v>385</v>
      </c>
      <c r="P19" s="155">
        <f t="shared" si="0"/>
        <v>75.10822510822511</v>
      </c>
      <c r="Q19" s="18">
        <f t="shared" si="1"/>
        <v>-24.891774891774887</v>
      </c>
    </row>
    <row r="20" spans="1:17" ht="15">
      <c r="A20" s="12" t="s">
        <v>27</v>
      </c>
      <c r="B20" s="128"/>
      <c r="C20" s="127">
        <v>197</v>
      </c>
      <c r="D20" s="126"/>
      <c r="E20" s="127">
        <v>50</v>
      </c>
      <c r="F20" s="126"/>
      <c r="G20" s="127">
        <v>197</v>
      </c>
      <c r="H20" s="126"/>
      <c r="I20" s="127"/>
      <c r="J20" s="126"/>
      <c r="K20" s="127"/>
      <c r="L20" s="100">
        <v>150</v>
      </c>
      <c r="M20" s="100"/>
      <c r="N20" s="157">
        <f t="shared" si="2"/>
        <v>49.5</v>
      </c>
      <c r="O20" s="166">
        <v>66</v>
      </c>
      <c r="P20" s="155">
        <f t="shared" si="0"/>
        <v>75</v>
      </c>
      <c r="Q20" s="18">
        <f t="shared" si="1"/>
        <v>-25</v>
      </c>
    </row>
    <row r="21" spans="1:17" ht="15">
      <c r="A21" s="13" t="s">
        <v>28</v>
      </c>
      <c r="B21" s="105">
        <v>130</v>
      </c>
      <c r="C21" s="100">
        <v>40</v>
      </c>
      <c r="D21" s="105">
        <v>79</v>
      </c>
      <c r="E21" s="100">
        <v>189</v>
      </c>
      <c r="F21" s="105"/>
      <c r="G21" s="100">
        <v>79</v>
      </c>
      <c r="H21" s="105">
        <v>39</v>
      </c>
      <c r="I21" s="100">
        <v>25</v>
      </c>
      <c r="J21" s="105"/>
      <c r="K21" s="100">
        <v>79</v>
      </c>
      <c r="L21" s="129">
        <v>39</v>
      </c>
      <c r="M21" s="129">
        <v>79</v>
      </c>
      <c r="N21" s="157">
        <f t="shared" si="2"/>
        <v>64.83333333333333</v>
      </c>
      <c r="O21" s="172">
        <v>86</v>
      </c>
      <c r="P21" s="155">
        <f t="shared" si="0"/>
        <v>75.38759689922479</v>
      </c>
      <c r="Q21" s="18">
        <f t="shared" si="1"/>
        <v>-24.61240310077521</v>
      </c>
    </row>
    <row r="22" spans="1:17" ht="15">
      <c r="A22" s="13" t="s">
        <v>37</v>
      </c>
      <c r="B22" s="130">
        <v>39</v>
      </c>
      <c r="C22" s="130"/>
      <c r="D22" s="130">
        <v>39</v>
      </c>
      <c r="E22" s="130"/>
      <c r="F22" s="130">
        <v>39</v>
      </c>
      <c r="G22" s="130"/>
      <c r="H22" s="130">
        <v>177</v>
      </c>
      <c r="I22" s="130"/>
      <c r="J22" s="130">
        <v>151</v>
      </c>
      <c r="K22" s="130">
        <v>39</v>
      </c>
      <c r="L22" s="130"/>
      <c r="M22" s="180">
        <v>39</v>
      </c>
      <c r="N22" s="157">
        <f t="shared" si="2"/>
        <v>43.583333333333336</v>
      </c>
      <c r="O22" s="172">
        <v>58</v>
      </c>
      <c r="P22" s="155">
        <f t="shared" si="0"/>
        <v>75.14367816091955</v>
      </c>
      <c r="Q22" s="18">
        <f t="shared" si="1"/>
        <v>-24.85632183908045</v>
      </c>
    </row>
    <row r="23" spans="1:17" ht="15">
      <c r="A23" s="13" t="s">
        <v>167</v>
      </c>
      <c r="B23" s="100"/>
      <c r="C23" s="100">
        <v>200</v>
      </c>
      <c r="D23" s="100"/>
      <c r="E23" s="100"/>
      <c r="F23" s="100"/>
      <c r="G23" s="100"/>
      <c r="H23" s="100"/>
      <c r="I23" s="100"/>
      <c r="J23" s="100"/>
      <c r="K23" s="100"/>
      <c r="L23" s="129">
        <v>197</v>
      </c>
      <c r="M23" s="129"/>
      <c r="N23" s="157">
        <f t="shared" si="2"/>
        <v>33.083333333333336</v>
      </c>
      <c r="O23" s="172">
        <v>44</v>
      </c>
      <c r="P23" s="155">
        <f t="shared" si="0"/>
        <v>75.18939393939394</v>
      </c>
      <c r="Q23" s="18">
        <f t="shared" si="1"/>
        <v>-24.810606060606062</v>
      </c>
    </row>
    <row r="24" spans="1:17" ht="15">
      <c r="A24" s="12" t="s">
        <v>29</v>
      </c>
      <c r="B24" s="128"/>
      <c r="C24" s="127"/>
      <c r="D24" s="126"/>
      <c r="E24" s="127"/>
      <c r="F24" s="126">
        <v>245</v>
      </c>
      <c r="G24" s="127">
        <v>139</v>
      </c>
      <c r="H24" s="126"/>
      <c r="I24" s="127">
        <v>245</v>
      </c>
      <c r="J24" s="128">
        <v>139</v>
      </c>
      <c r="K24" s="127"/>
      <c r="L24" s="100"/>
      <c r="M24" s="100"/>
      <c r="N24" s="157">
        <f t="shared" si="2"/>
        <v>64</v>
      </c>
      <c r="O24" s="166">
        <v>85</v>
      </c>
      <c r="P24" s="155">
        <f t="shared" si="0"/>
        <v>75.29411764705883</v>
      </c>
      <c r="Q24" s="18">
        <f t="shared" si="1"/>
        <v>-24.705882352941174</v>
      </c>
    </row>
    <row r="25" spans="1:17" ht="15">
      <c r="A25" s="13" t="s">
        <v>30</v>
      </c>
      <c r="B25" s="105"/>
      <c r="C25" s="100">
        <v>11.5</v>
      </c>
      <c r="D25" s="105"/>
      <c r="E25" s="100">
        <v>15</v>
      </c>
      <c r="F25" s="105">
        <v>10.5</v>
      </c>
      <c r="G25" s="100">
        <v>10</v>
      </c>
      <c r="H25" s="105">
        <v>15</v>
      </c>
      <c r="I25" s="100">
        <v>14</v>
      </c>
      <c r="J25" s="105"/>
      <c r="K25" s="100">
        <v>15</v>
      </c>
      <c r="L25" s="129">
        <v>8</v>
      </c>
      <c r="M25" s="129"/>
      <c r="N25" s="157">
        <f t="shared" si="2"/>
        <v>8.25</v>
      </c>
      <c r="O25" s="172">
        <v>11</v>
      </c>
      <c r="P25" s="155">
        <f t="shared" si="0"/>
        <v>75</v>
      </c>
      <c r="Q25" s="18">
        <f t="shared" si="1"/>
        <v>-25</v>
      </c>
    </row>
    <row r="26" spans="1:17" ht="15">
      <c r="A26" s="12" t="s">
        <v>31</v>
      </c>
      <c r="B26" s="128">
        <v>35</v>
      </c>
      <c r="C26" s="127"/>
      <c r="D26" s="128"/>
      <c r="E26" s="127">
        <v>35</v>
      </c>
      <c r="F26" s="126"/>
      <c r="G26" s="127"/>
      <c r="H26" s="127">
        <v>40</v>
      </c>
      <c r="I26" s="127"/>
      <c r="J26" s="127"/>
      <c r="K26" s="127">
        <v>39</v>
      </c>
      <c r="L26" s="100"/>
      <c r="M26" s="100"/>
      <c r="N26" s="157">
        <f t="shared" si="2"/>
        <v>12.416666666666666</v>
      </c>
      <c r="O26" s="166">
        <v>16.5</v>
      </c>
      <c r="P26" s="155">
        <f t="shared" si="0"/>
        <v>75.25252525252525</v>
      </c>
      <c r="Q26" s="18">
        <f t="shared" si="1"/>
        <v>-24.747474747474755</v>
      </c>
    </row>
    <row r="27" spans="1:17" ht="15">
      <c r="A27" s="13" t="s">
        <v>32</v>
      </c>
      <c r="B27" s="105">
        <v>2.5</v>
      </c>
      <c r="C27" s="100">
        <v>2</v>
      </c>
      <c r="D27" s="105"/>
      <c r="E27" s="100">
        <v>2.5</v>
      </c>
      <c r="F27" s="105">
        <v>2</v>
      </c>
      <c r="G27" s="100">
        <v>2.4</v>
      </c>
      <c r="H27" s="105">
        <v>2</v>
      </c>
      <c r="I27" s="100"/>
      <c r="J27" s="105">
        <v>2</v>
      </c>
      <c r="K27" s="100">
        <v>2.4</v>
      </c>
      <c r="L27" s="129">
        <v>2</v>
      </c>
      <c r="M27" s="129"/>
      <c r="N27" s="181">
        <f t="shared" si="2"/>
        <v>1.6500000000000001</v>
      </c>
      <c r="O27" s="172">
        <v>2.2</v>
      </c>
      <c r="P27" s="155">
        <f t="shared" si="0"/>
        <v>75</v>
      </c>
      <c r="Q27" s="18">
        <f t="shared" si="1"/>
        <v>-25</v>
      </c>
    </row>
    <row r="28" spans="1:17" ht="15">
      <c r="A28" s="13" t="s">
        <v>39</v>
      </c>
      <c r="B28" s="100">
        <v>9.8</v>
      </c>
      <c r="C28" s="100"/>
      <c r="D28" s="100"/>
      <c r="E28" s="100"/>
      <c r="F28" s="100"/>
      <c r="G28" s="100"/>
      <c r="H28" s="100"/>
      <c r="I28" s="100">
        <v>10</v>
      </c>
      <c r="J28" s="100"/>
      <c r="K28" s="100"/>
      <c r="L28" s="100"/>
      <c r="M28" s="100"/>
      <c r="N28" s="100">
        <f t="shared" si="2"/>
        <v>1.6500000000000001</v>
      </c>
      <c r="O28" s="172">
        <v>2.2</v>
      </c>
      <c r="P28" s="155">
        <f t="shared" si="0"/>
        <v>75</v>
      </c>
      <c r="Q28" s="18">
        <f t="shared" si="1"/>
        <v>-25</v>
      </c>
    </row>
    <row r="29" spans="1:17" ht="14.25">
      <c r="A29" s="12" t="s">
        <v>33</v>
      </c>
      <c r="B29" s="126"/>
      <c r="C29" s="127"/>
      <c r="D29" s="128">
        <v>4</v>
      </c>
      <c r="E29" s="127"/>
      <c r="F29" s="126"/>
      <c r="G29" s="127">
        <v>4</v>
      </c>
      <c r="H29" s="126"/>
      <c r="I29" s="127"/>
      <c r="J29" s="126"/>
      <c r="K29" s="127"/>
      <c r="L29" s="100"/>
      <c r="M29" s="100">
        <v>3.7</v>
      </c>
      <c r="N29" s="182">
        <f t="shared" si="2"/>
        <v>0.975</v>
      </c>
      <c r="O29" s="127">
        <v>1.3</v>
      </c>
      <c r="P29" s="155">
        <f t="shared" si="0"/>
        <v>75</v>
      </c>
      <c r="Q29" s="18">
        <f t="shared" si="1"/>
        <v>-25</v>
      </c>
    </row>
    <row r="30" spans="1:17" ht="14.25">
      <c r="A30" s="13" t="s">
        <v>34</v>
      </c>
      <c r="B30" s="100">
        <v>4</v>
      </c>
      <c r="C30" s="100">
        <v>4</v>
      </c>
      <c r="D30" s="100">
        <v>4</v>
      </c>
      <c r="E30" s="100">
        <v>4</v>
      </c>
      <c r="F30" s="100">
        <v>4</v>
      </c>
      <c r="G30" s="100">
        <v>4</v>
      </c>
      <c r="H30" s="100">
        <v>4</v>
      </c>
      <c r="I30" s="100">
        <v>4</v>
      </c>
      <c r="J30" s="100">
        <v>4</v>
      </c>
      <c r="K30" s="100">
        <v>4</v>
      </c>
      <c r="L30" s="100">
        <v>5</v>
      </c>
      <c r="M30" s="100">
        <v>4.5</v>
      </c>
      <c r="N30" s="100">
        <f t="shared" si="2"/>
        <v>4.125</v>
      </c>
      <c r="O30" s="100">
        <v>5.5</v>
      </c>
      <c r="P30" s="155">
        <f t="shared" si="0"/>
        <v>75</v>
      </c>
      <c r="Q30" s="18">
        <f t="shared" si="1"/>
        <v>-25</v>
      </c>
    </row>
    <row r="31" spans="1:17" ht="15">
      <c r="A31" s="13" t="s">
        <v>35</v>
      </c>
      <c r="B31" s="105">
        <v>1.5</v>
      </c>
      <c r="C31" s="100"/>
      <c r="D31" s="105"/>
      <c r="E31" s="100"/>
      <c r="F31" s="105"/>
      <c r="G31" s="100">
        <v>1.5</v>
      </c>
      <c r="H31" s="105"/>
      <c r="I31" s="100"/>
      <c r="J31" s="105"/>
      <c r="K31" s="100"/>
      <c r="L31" s="100"/>
      <c r="M31" s="105"/>
      <c r="N31" s="182">
        <f t="shared" si="2"/>
        <v>0.25</v>
      </c>
      <c r="O31" s="172">
        <v>0.33</v>
      </c>
      <c r="P31" s="155">
        <f t="shared" si="0"/>
        <v>75.75757575757575</v>
      </c>
      <c r="Q31" s="18">
        <f t="shared" si="1"/>
        <v>-24.24242424242425</v>
      </c>
    </row>
    <row r="32" spans="1:17" ht="15">
      <c r="A32" s="14" t="s">
        <v>36</v>
      </c>
      <c r="B32" s="100">
        <v>19.6</v>
      </c>
      <c r="C32" s="100"/>
      <c r="D32" s="100"/>
      <c r="E32" s="100"/>
      <c r="F32" s="100"/>
      <c r="G32" s="100"/>
      <c r="H32" s="100">
        <v>20</v>
      </c>
      <c r="I32" s="100"/>
      <c r="J32" s="100"/>
      <c r="K32" s="100"/>
      <c r="L32" s="100"/>
      <c r="M32" s="100"/>
      <c r="N32" s="100">
        <f t="shared" si="2"/>
        <v>3.3000000000000003</v>
      </c>
      <c r="O32" s="172">
        <v>4.4</v>
      </c>
      <c r="P32" s="157">
        <f t="shared" si="0"/>
        <v>75</v>
      </c>
      <c r="Q32" s="156">
        <f t="shared" si="1"/>
        <v>-25</v>
      </c>
    </row>
    <row r="34" ht="14.25">
      <c r="L34" s="19"/>
    </row>
    <row r="35" ht="14.25">
      <c r="L35" s="19"/>
    </row>
    <row r="36" spans="11:12" ht="14.25">
      <c r="K36" s="22"/>
      <c r="L36" s="19"/>
    </row>
    <row r="37" spans="10:12" ht="14.25">
      <c r="J37" t="s">
        <v>278</v>
      </c>
      <c r="K37" s="22"/>
      <c r="L37" s="19"/>
    </row>
    <row r="38" ht="14.25">
      <c r="L38" s="19"/>
    </row>
    <row r="39" ht="14.25">
      <c r="L39" s="19"/>
    </row>
    <row r="40" ht="14.25">
      <c r="L40" s="19"/>
    </row>
    <row r="41" ht="14.25">
      <c r="L41" s="19"/>
    </row>
    <row r="42" ht="14.25">
      <c r="L42" s="19"/>
    </row>
    <row r="43" ht="14.25">
      <c r="L43" s="19"/>
    </row>
    <row r="44" ht="14.25">
      <c r="L44" s="19"/>
    </row>
    <row r="45" ht="14.25">
      <c r="L45" s="19"/>
    </row>
    <row r="46" ht="14.25">
      <c r="L46" s="19"/>
    </row>
    <row r="47" ht="14.25">
      <c r="L47" s="19"/>
    </row>
    <row r="48" ht="14.25">
      <c r="L48" s="19"/>
    </row>
    <row r="49" ht="14.25">
      <c r="L49" s="19"/>
    </row>
    <row r="50" ht="14.25">
      <c r="L50" s="19"/>
    </row>
    <row r="51" ht="14.25">
      <c r="L51" s="19"/>
    </row>
    <row r="52" ht="14.25">
      <c r="L52" s="19"/>
    </row>
    <row r="53" ht="14.25">
      <c r="L53" s="19"/>
    </row>
    <row r="54" ht="14.25">
      <c r="L54" s="19"/>
    </row>
    <row r="55" ht="14.25">
      <c r="L55" s="19"/>
    </row>
    <row r="56" ht="14.25">
      <c r="L56" s="19"/>
    </row>
    <row r="57" ht="14.25">
      <c r="L57" s="19"/>
    </row>
    <row r="58" ht="14.25">
      <c r="L58" s="19"/>
    </row>
    <row r="59" ht="14.25">
      <c r="L59" s="19"/>
    </row>
    <row r="60" ht="12.75">
      <c r="L60" s="22"/>
    </row>
    <row r="61" ht="12.75">
      <c r="L61" s="22"/>
    </row>
    <row r="62" ht="12.75">
      <c r="L62" s="22"/>
    </row>
    <row r="63" ht="12.75">
      <c r="L63" s="22"/>
    </row>
    <row r="64" ht="12.75">
      <c r="L64" s="22"/>
    </row>
    <row r="65" ht="12.75">
      <c r="L65" s="22"/>
    </row>
    <row r="66" ht="12.75">
      <c r="L66" s="22"/>
    </row>
    <row r="67" ht="12.75">
      <c r="L67" s="22"/>
    </row>
    <row r="68" ht="12.75">
      <c r="L68" s="22"/>
    </row>
  </sheetData>
  <sheetProtection/>
  <mergeCells count="1">
    <mergeCell ref="A1:O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1" sqref="A21:L21"/>
    </sheetView>
  </sheetViews>
  <sheetFormatPr defaultColWidth="9.140625" defaultRowHeight="12.75"/>
  <cols>
    <col min="1" max="1" width="16.28125" style="0" customWidth="1"/>
    <col min="2" max="2" width="17.421875" style="0" customWidth="1"/>
    <col min="3" max="3" width="18.57421875" style="0" customWidth="1"/>
    <col min="4" max="4" width="17.28125" style="0" customWidth="1"/>
    <col min="5" max="5" width="14.140625" style="0" customWidth="1"/>
    <col min="6" max="6" width="18.57421875" style="0" customWidth="1"/>
    <col min="7" max="7" width="16.28125" style="0" customWidth="1"/>
    <col min="8" max="8" width="15.28125" style="0" customWidth="1"/>
    <col min="9" max="9" width="15.140625" style="0" customWidth="1"/>
    <col min="10" max="10" width="15.7109375" style="0" customWidth="1"/>
    <col min="11" max="11" width="17.28125" style="0" customWidth="1"/>
    <col min="12" max="12" width="19.421875" style="0" customWidth="1"/>
  </cols>
  <sheetData>
    <row r="1" spans="1:12" ht="12.75">
      <c r="A1" s="57" t="s">
        <v>113</v>
      </c>
      <c r="B1" s="57" t="s">
        <v>114</v>
      </c>
      <c r="C1" s="57" t="s">
        <v>115</v>
      </c>
      <c r="D1" s="57" t="s">
        <v>116</v>
      </c>
      <c r="E1" s="57" t="s">
        <v>117</v>
      </c>
      <c r="F1" s="57" t="s">
        <v>118</v>
      </c>
      <c r="G1" s="57" t="s">
        <v>119</v>
      </c>
      <c r="H1" s="57" t="s">
        <v>120</v>
      </c>
      <c r="I1" s="57" t="s">
        <v>121</v>
      </c>
      <c r="J1" s="57" t="s">
        <v>122</v>
      </c>
      <c r="K1" s="57" t="s">
        <v>40</v>
      </c>
      <c r="L1" s="57" t="s">
        <v>41</v>
      </c>
    </row>
    <row r="2" spans="1:12" ht="12.75">
      <c r="A2" s="58" t="s">
        <v>42</v>
      </c>
      <c r="B2" s="58" t="s">
        <v>42</v>
      </c>
      <c r="C2" s="58" t="s">
        <v>42</v>
      </c>
      <c r="D2" s="58" t="s">
        <v>42</v>
      </c>
      <c r="E2" s="59" t="s">
        <v>42</v>
      </c>
      <c r="F2" s="58" t="s">
        <v>42</v>
      </c>
      <c r="G2" s="58" t="s">
        <v>42</v>
      </c>
      <c r="H2" s="58" t="s">
        <v>42</v>
      </c>
      <c r="I2" s="59" t="s">
        <v>42</v>
      </c>
      <c r="J2" s="58" t="s">
        <v>42</v>
      </c>
      <c r="K2" s="59" t="s">
        <v>42</v>
      </c>
      <c r="L2" s="59" t="s">
        <v>42</v>
      </c>
    </row>
    <row r="3" spans="1:12" ht="19.5">
      <c r="A3" s="60" t="s">
        <v>63</v>
      </c>
      <c r="B3" s="60" t="s">
        <v>256</v>
      </c>
      <c r="C3" s="60" t="s">
        <v>105</v>
      </c>
      <c r="D3" s="60" t="s">
        <v>104</v>
      </c>
      <c r="E3" s="60" t="s">
        <v>153</v>
      </c>
      <c r="F3" s="60" t="s">
        <v>256</v>
      </c>
      <c r="G3" s="60" t="s">
        <v>89</v>
      </c>
      <c r="H3" s="60" t="s">
        <v>160</v>
      </c>
      <c r="I3" s="60" t="s">
        <v>98</v>
      </c>
      <c r="J3" s="60" t="s">
        <v>95</v>
      </c>
      <c r="K3" s="60" t="s">
        <v>207</v>
      </c>
      <c r="L3" s="60" t="s">
        <v>153</v>
      </c>
    </row>
    <row r="4" spans="1:12" ht="19.5">
      <c r="A4" s="60" t="s">
        <v>87</v>
      </c>
      <c r="B4" s="60" t="s">
        <v>92</v>
      </c>
      <c r="C4" s="60" t="s">
        <v>44</v>
      </c>
      <c r="D4" s="60" t="s">
        <v>99</v>
      </c>
      <c r="E4" s="60" t="s">
        <v>51</v>
      </c>
      <c r="F4" s="60" t="s">
        <v>44</v>
      </c>
      <c r="G4" s="60" t="s">
        <v>92</v>
      </c>
      <c r="H4" s="60" t="s">
        <v>87</v>
      </c>
      <c r="I4" s="60" t="s">
        <v>44</v>
      </c>
      <c r="J4" s="60" t="s">
        <v>51</v>
      </c>
      <c r="K4" s="60" t="s">
        <v>273</v>
      </c>
      <c r="L4" s="60" t="s">
        <v>44</v>
      </c>
    </row>
    <row r="5" spans="1:12" ht="12.75">
      <c r="A5" s="60" t="s">
        <v>168</v>
      </c>
      <c r="B5" s="60" t="s">
        <v>23</v>
      </c>
      <c r="C5" s="60" t="s">
        <v>150</v>
      </c>
      <c r="D5" s="60" t="s">
        <v>168</v>
      </c>
      <c r="E5" s="60" t="s">
        <v>23</v>
      </c>
      <c r="F5" s="60" t="s">
        <v>150</v>
      </c>
      <c r="G5" s="60" t="s">
        <v>168</v>
      </c>
      <c r="H5" s="60" t="s">
        <v>23</v>
      </c>
      <c r="I5" s="60" t="s">
        <v>150</v>
      </c>
      <c r="J5" s="60" t="s">
        <v>157</v>
      </c>
      <c r="K5" s="60" t="s">
        <v>23</v>
      </c>
      <c r="L5" s="60" t="s">
        <v>150</v>
      </c>
    </row>
    <row r="6" spans="1:12" ht="12.75">
      <c r="A6" s="61" t="s">
        <v>12</v>
      </c>
      <c r="B6" s="61" t="s">
        <v>12</v>
      </c>
      <c r="C6" s="61" t="s">
        <v>12</v>
      </c>
      <c r="D6" s="61" t="s">
        <v>12</v>
      </c>
      <c r="E6" s="61" t="s">
        <v>12</v>
      </c>
      <c r="F6" s="61" t="s">
        <v>12</v>
      </c>
      <c r="G6" s="61" t="s">
        <v>12</v>
      </c>
      <c r="H6" s="61" t="s">
        <v>12</v>
      </c>
      <c r="I6" s="61" t="s">
        <v>12</v>
      </c>
      <c r="J6" s="61" t="s">
        <v>12</v>
      </c>
      <c r="K6" s="61" t="s">
        <v>12</v>
      </c>
      <c r="L6" s="61" t="s">
        <v>12</v>
      </c>
    </row>
    <row r="7" spans="1:12" ht="12.75">
      <c r="A7" s="59" t="s">
        <v>123</v>
      </c>
      <c r="B7" s="59" t="s">
        <v>123</v>
      </c>
      <c r="C7" s="59" t="s">
        <v>123</v>
      </c>
      <c r="D7" s="103" t="s">
        <v>123</v>
      </c>
      <c r="E7" s="103" t="s">
        <v>123</v>
      </c>
      <c r="F7" s="59" t="s">
        <v>123</v>
      </c>
      <c r="G7" s="103" t="s">
        <v>123</v>
      </c>
      <c r="H7" s="59" t="s">
        <v>123</v>
      </c>
      <c r="I7" s="103" t="s">
        <v>123</v>
      </c>
      <c r="J7" s="103" t="s">
        <v>123</v>
      </c>
      <c r="K7" s="103" t="s">
        <v>123</v>
      </c>
      <c r="L7" s="59" t="s">
        <v>123</v>
      </c>
    </row>
    <row r="8" spans="1:12" ht="12.75">
      <c r="A8" s="61" t="s">
        <v>166</v>
      </c>
      <c r="B8" s="61" t="s">
        <v>164</v>
      </c>
      <c r="C8" s="61" t="s">
        <v>67</v>
      </c>
      <c r="D8" s="61" t="s">
        <v>245</v>
      </c>
      <c r="E8" s="61" t="s">
        <v>260</v>
      </c>
      <c r="F8" s="61" t="s">
        <v>67</v>
      </c>
      <c r="G8" s="61" t="s">
        <v>166</v>
      </c>
      <c r="H8" s="61" t="s">
        <v>198</v>
      </c>
      <c r="I8" s="61" t="s">
        <v>260</v>
      </c>
      <c r="J8" s="61" t="s">
        <v>165</v>
      </c>
      <c r="K8" s="61" t="s">
        <v>90</v>
      </c>
      <c r="L8" s="61" t="s">
        <v>102</v>
      </c>
    </row>
    <row r="9" spans="1:12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2.75">
      <c r="A10" s="58" t="s">
        <v>59</v>
      </c>
      <c r="B10" s="58" t="s">
        <v>59</v>
      </c>
      <c r="C10" s="58" t="s">
        <v>59</v>
      </c>
      <c r="D10" s="58" t="s">
        <v>59</v>
      </c>
      <c r="E10" s="58" t="s">
        <v>59</v>
      </c>
      <c r="F10" s="58" t="s">
        <v>59</v>
      </c>
      <c r="G10" s="58" t="s">
        <v>59</v>
      </c>
      <c r="H10" s="58" t="s">
        <v>59</v>
      </c>
      <c r="I10" s="58" t="s">
        <v>59</v>
      </c>
      <c r="J10" s="58" t="s">
        <v>59</v>
      </c>
      <c r="K10" s="58" t="s">
        <v>59</v>
      </c>
      <c r="L10" s="58" t="s">
        <v>59</v>
      </c>
    </row>
    <row r="11" spans="1:12" ht="12.75">
      <c r="A11" s="104" t="s">
        <v>254</v>
      </c>
      <c r="B11" s="104" t="s">
        <v>108</v>
      </c>
      <c r="C11" s="104" t="s">
        <v>111</v>
      </c>
      <c r="D11" s="104" t="s">
        <v>172</v>
      </c>
      <c r="E11" s="104" t="s">
        <v>261</v>
      </c>
      <c r="F11" s="104" t="s">
        <v>264</v>
      </c>
      <c r="G11" s="104" t="s">
        <v>172</v>
      </c>
      <c r="H11" s="104" t="s">
        <v>111</v>
      </c>
      <c r="I11" s="104" t="s">
        <v>254</v>
      </c>
      <c r="J11" s="104" t="s">
        <v>172</v>
      </c>
      <c r="K11" s="104" t="s">
        <v>274</v>
      </c>
      <c r="L11" s="104" t="s">
        <v>189</v>
      </c>
    </row>
    <row r="12" spans="1:12" ht="19.5" customHeight="1">
      <c r="A12" s="61" t="s">
        <v>109</v>
      </c>
      <c r="B12" s="61" t="s">
        <v>158</v>
      </c>
      <c r="C12" s="61" t="s">
        <v>258</v>
      </c>
      <c r="D12" s="61" t="s">
        <v>106</v>
      </c>
      <c r="E12" s="61" t="s">
        <v>262</v>
      </c>
      <c r="F12" s="61" t="s">
        <v>161</v>
      </c>
      <c r="G12" s="61" t="s">
        <v>267</v>
      </c>
      <c r="H12" s="61" t="s">
        <v>196</v>
      </c>
      <c r="I12" s="61" t="s">
        <v>151</v>
      </c>
      <c r="J12" s="61" t="s">
        <v>272</v>
      </c>
      <c r="K12" s="61" t="s">
        <v>275</v>
      </c>
      <c r="L12" s="61" t="s">
        <v>212</v>
      </c>
    </row>
    <row r="13" spans="1:12" ht="29.25">
      <c r="A13" s="61" t="s">
        <v>170</v>
      </c>
      <c r="B13" s="61" t="s">
        <v>257</v>
      </c>
      <c r="C13" s="61" t="s">
        <v>182</v>
      </c>
      <c r="D13" s="61" t="s">
        <v>259</v>
      </c>
      <c r="E13" s="61" t="s">
        <v>187</v>
      </c>
      <c r="F13" s="61" t="s">
        <v>265</v>
      </c>
      <c r="G13" s="61" t="s">
        <v>268</v>
      </c>
      <c r="H13" s="61" t="s">
        <v>197</v>
      </c>
      <c r="I13" s="61" t="s">
        <v>201</v>
      </c>
      <c r="J13" s="61" t="s">
        <v>206</v>
      </c>
      <c r="K13" s="61" t="s">
        <v>276</v>
      </c>
      <c r="L13" s="61" t="s">
        <v>213</v>
      </c>
    </row>
    <row r="14" spans="1:12" ht="16.5" customHeight="1">
      <c r="A14" s="61" t="s">
        <v>177</v>
      </c>
      <c r="B14" s="61" t="s">
        <v>50</v>
      </c>
      <c r="C14" s="61"/>
      <c r="D14" s="61" t="s">
        <v>91</v>
      </c>
      <c r="E14" s="61" t="s">
        <v>50</v>
      </c>
      <c r="F14" s="61" t="s">
        <v>266</v>
      </c>
      <c r="G14" s="61" t="s">
        <v>154</v>
      </c>
      <c r="H14" s="61" t="s">
        <v>101</v>
      </c>
      <c r="I14" s="61" t="s">
        <v>266</v>
      </c>
      <c r="J14" s="61"/>
      <c r="K14" s="61" t="s">
        <v>154</v>
      </c>
      <c r="L14" s="61"/>
    </row>
    <row r="15" spans="1:12" ht="19.5">
      <c r="A15" s="61" t="s">
        <v>255</v>
      </c>
      <c r="B15" s="61" t="s">
        <v>169</v>
      </c>
      <c r="C15" s="61" t="s">
        <v>147</v>
      </c>
      <c r="D15" s="61" t="s">
        <v>94</v>
      </c>
      <c r="E15" s="61" t="s">
        <v>159</v>
      </c>
      <c r="F15" s="61" t="s">
        <v>148</v>
      </c>
      <c r="G15" s="61" t="s">
        <v>269</v>
      </c>
      <c r="H15" s="61" t="s">
        <v>103</v>
      </c>
      <c r="I15" s="61" t="s">
        <v>159</v>
      </c>
      <c r="J15" s="61" t="s">
        <v>147</v>
      </c>
      <c r="K15" s="61" t="s">
        <v>162</v>
      </c>
      <c r="L15" s="61" t="s">
        <v>103</v>
      </c>
    </row>
    <row r="16" spans="1:12" ht="12.75">
      <c r="A16" s="61" t="s">
        <v>12</v>
      </c>
      <c r="B16" s="61" t="s">
        <v>12</v>
      </c>
      <c r="C16" s="61" t="s">
        <v>12</v>
      </c>
      <c r="D16" s="61" t="s">
        <v>12</v>
      </c>
      <c r="E16" s="61" t="s">
        <v>12</v>
      </c>
      <c r="F16" s="61" t="s">
        <v>12</v>
      </c>
      <c r="G16" s="61" t="s">
        <v>12</v>
      </c>
      <c r="H16" s="61" t="s">
        <v>12</v>
      </c>
      <c r="I16" s="61" t="s">
        <v>12</v>
      </c>
      <c r="J16" s="61" t="s">
        <v>12</v>
      </c>
      <c r="K16" s="61" t="s">
        <v>12</v>
      </c>
      <c r="L16" s="61" t="s">
        <v>12</v>
      </c>
    </row>
    <row r="17" spans="1:12" ht="12.75">
      <c r="A17" s="61" t="s">
        <v>13</v>
      </c>
      <c r="B17" s="61" t="s">
        <v>13</v>
      </c>
      <c r="C17" s="61" t="s">
        <v>13</v>
      </c>
      <c r="D17" s="61" t="s">
        <v>13</v>
      </c>
      <c r="E17" s="61" t="s">
        <v>13</v>
      </c>
      <c r="F17" s="61" t="s">
        <v>13</v>
      </c>
      <c r="G17" s="61" t="s">
        <v>13</v>
      </c>
      <c r="H17" s="61" t="s">
        <v>13</v>
      </c>
      <c r="I17" s="61" t="s">
        <v>13</v>
      </c>
      <c r="J17" s="61" t="s">
        <v>13</v>
      </c>
      <c r="K17" s="61" t="s">
        <v>13</v>
      </c>
      <c r="L17" s="61" t="s">
        <v>13</v>
      </c>
    </row>
    <row r="18" spans="1:12" ht="12.75">
      <c r="A18" s="58" t="s">
        <v>60</v>
      </c>
      <c r="B18" s="58" t="s">
        <v>60</v>
      </c>
      <c r="C18" s="58" t="s">
        <v>60</v>
      </c>
      <c r="D18" s="58" t="s">
        <v>60</v>
      </c>
      <c r="E18" s="58" t="s">
        <v>60</v>
      </c>
      <c r="F18" s="58" t="s">
        <v>60</v>
      </c>
      <c r="G18" s="58" t="s">
        <v>60</v>
      </c>
      <c r="H18" s="58" t="s">
        <v>60</v>
      </c>
      <c r="I18" s="58" t="s">
        <v>60</v>
      </c>
      <c r="J18" s="58" t="s">
        <v>60</v>
      </c>
      <c r="K18" s="58" t="s">
        <v>60</v>
      </c>
      <c r="L18" s="58" t="s">
        <v>60</v>
      </c>
    </row>
    <row r="19" spans="1:12" ht="19.5">
      <c r="A19" s="61" t="s">
        <v>171</v>
      </c>
      <c r="B19" s="61" t="s">
        <v>110</v>
      </c>
      <c r="C19" s="61" t="s">
        <v>248</v>
      </c>
      <c r="D19" s="61" t="s">
        <v>220</v>
      </c>
      <c r="E19" s="61" t="s">
        <v>263</v>
      </c>
      <c r="F19" s="61" t="s">
        <v>193</v>
      </c>
      <c r="G19" s="61" t="s">
        <v>96</v>
      </c>
      <c r="H19" s="61" t="s">
        <v>270</v>
      </c>
      <c r="I19" s="61" t="s">
        <v>271</v>
      </c>
      <c r="J19" s="61" t="s">
        <v>110</v>
      </c>
      <c r="K19" s="61" t="s">
        <v>107</v>
      </c>
      <c r="L19" s="61" t="s">
        <v>277</v>
      </c>
    </row>
    <row r="20" spans="1:12" ht="21.75" customHeight="1">
      <c r="A20" s="61" t="s">
        <v>51</v>
      </c>
      <c r="B20" s="61" t="s">
        <v>246</v>
      </c>
      <c r="C20" s="61" t="s">
        <v>247</v>
      </c>
      <c r="D20" s="61" t="s">
        <v>26</v>
      </c>
      <c r="E20" s="61" t="s">
        <v>203</v>
      </c>
      <c r="F20" s="61" t="s">
        <v>51</v>
      </c>
      <c r="G20" s="61" t="s">
        <v>246</v>
      </c>
      <c r="H20" s="61" t="s">
        <v>53</v>
      </c>
      <c r="I20" s="61" t="s">
        <v>203</v>
      </c>
      <c r="J20" s="61" t="s">
        <v>247</v>
      </c>
      <c r="K20" s="61" t="s">
        <v>53</v>
      </c>
      <c r="L20" s="61" t="s">
        <v>203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7">
      <selection activeCell="B39" sqref="B39"/>
    </sheetView>
  </sheetViews>
  <sheetFormatPr defaultColWidth="9.140625" defaultRowHeight="12.75"/>
  <cols>
    <col min="1" max="1" width="18.57421875" style="0" customWidth="1"/>
    <col min="2" max="2" width="7.00390625" style="0" customWidth="1"/>
    <col min="3" max="3" width="5.8515625" style="0" customWidth="1"/>
    <col min="4" max="4" width="6.57421875" style="0" customWidth="1"/>
    <col min="5" max="5" width="8.00390625" style="0" customWidth="1"/>
    <col min="6" max="6" width="8.28125" style="0" customWidth="1"/>
    <col min="7" max="7" width="5.7109375" style="0" customWidth="1"/>
    <col min="8" max="9" width="6.421875" style="0" customWidth="1"/>
    <col min="10" max="10" width="5.7109375" style="0" customWidth="1"/>
    <col min="11" max="11" width="5.28125" style="0" customWidth="1"/>
    <col min="12" max="12" width="6.28125" style="0" customWidth="1"/>
    <col min="13" max="13" width="7.8515625" style="0" customWidth="1"/>
    <col min="14" max="14" width="8.57421875" style="0" customWidth="1"/>
    <col min="15" max="15" width="9.57421875" style="0" customWidth="1"/>
    <col min="16" max="16" width="10.140625" style="0" customWidth="1"/>
    <col min="17" max="17" width="9.421875" style="0" customWidth="1"/>
    <col min="18" max="18" width="9.00390625" style="0" customWidth="1"/>
    <col min="19" max="19" width="11.140625" style="0" customWidth="1"/>
    <col min="20" max="20" width="7.8515625" style="0" customWidth="1"/>
    <col min="21" max="21" width="3.00390625" style="0" customWidth="1"/>
  </cols>
  <sheetData>
    <row r="1" spans="1:21" ht="15.75" customHeight="1">
      <c r="A1" s="62"/>
      <c r="B1" s="62"/>
      <c r="C1" s="62"/>
      <c r="D1" s="62"/>
      <c r="E1" s="63"/>
      <c r="F1" s="74" t="s">
        <v>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6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57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136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1.75" customHeight="1">
      <c r="A4" s="68" t="s">
        <v>63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99</v>
      </c>
      <c r="U4" s="203"/>
    </row>
    <row r="5" spans="1:21" ht="16.5" customHeight="1">
      <c r="A5" s="65"/>
      <c r="B5" s="65"/>
      <c r="C5" s="85">
        <v>10.25</v>
      </c>
      <c r="D5" s="132">
        <v>8.25</v>
      </c>
      <c r="E5" s="85">
        <v>13.1</v>
      </c>
      <c r="F5" s="85">
        <v>154.8</v>
      </c>
      <c r="G5" s="85">
        <v>121.1</v>
      </c>
      <c r="H5" s="85">
        <v>90.5</v>
      </c>
      <c r="I5" s="85">
        <v>29.5</v>
      </c>
      <c r="J5" s="85">
        <v>1.25</v>
      </c>
      <c r="K5" s="85">
        <v>37.5</v>
      </c>
      <c r="L5" s="85">
        <v>0.012</v>
      </c>
      <c r="M5" s="85">
        <v>0.0007</v>
      </c>
      <c r="N5" s="85">
        <v>1</v>
      </c>
      <c r="O5" s="85">
        <v>0.12</v>
      </c>
      <c r="P5" s="85">
        <v>0.25</v>
      </c>
      <c r="Q5" s="85">
        <v>176.25</v>
      </c>
      <c r="R5" s="85">
        <v>2.5</v>
      </c>
      <c r="S5" s="85">
        <v>1.25</v>
      </c>
      <c r="T5" s="196"/>
      <c r="U5" s="197"/>
    </row>
    <row r="6" spans="1:21" ht="14.25" customHeight="1">
      <c r="A6" s="68" t="s">
        <v>175</v>
      </c>
      <c r="B6" s="70">
        <v>200</v>
      </c>
      <c r="C6" s="85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692</v>
      </c>
      <c r="U6" s="203"/>
    </row>
    <row r="7" spans="1:21" ht="12.75">
      <c r="A7" s="65"/>
      <c r="B7" s="62"/>
      <c r="C7" s="85">
        <v>2.5</v>
      </c>
      <c r="D7" s="132">
        <v>3.6</v>
      </c>
      <c r="E7" s="85">
        <v>14.7</v>
      </c>
      <c r="F7" s="85">
        <v>142</v>
      </c>
      <c r="G7" s="85">
        <v>128.8</v>
      </c>
      <c r="H7" s="85">
        <v>68.88</v>
      </c>
      <c r="I7" s="85">
        <v>24.4</v>
      </c>
      <c r="J7" s="85">
        <v>1</v>
      </c>
      <c r="K7" s="85">
        <v>39.22</v>
      </c>
      <c r="L7" s="85">
        <v>0.022</v>
      </c>
      <c r="M7" s="85">
        <v>0.0005</v>
      </c>
      <c r="N7" s="85">
        <v>0.33</v>
      </c>
      <c r="O7" s="85">
        <v>0.3</v>
      </c>
      <c r="P7" s="85">
        <v>0.22</v>
      </c>
      <c r="Q7" s="85">
        <v>138.8</v>
      </c>
      <c r="R7" s="85">
        <v>1.66</v>
      </c>
      <c r="S7" s="85">
        <v>1</v>
      </c>
      <c r="T7" s="196"/>
      <c r="U7" s="197"/>
    </row>
    <row r="8" spans="1:21" ht="11.25" customHeight="1">
      <c r="A8" s="68" t="s">
        <v>100</v>
      </c>
      <c r="B8" s="124">
        <v>25</v>
      </c>
      <c r="C8" s="83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3"/>
    </row>
    <row r="9" spans="1:21" ht="12.75">
      <c r="A9" s="69" t="s">
        <v>145</v>
      </c>
      <c r="B9" s="69"/>
      <c r="C9" s="89">
        <v>8</v>
      </c>
      <c r="D9" s="89">
        <v>19.7</v>
      </c>
      <c r="E9" s="83">
        <v>2</v>
      </c>
      <c r="F9" s="83">
        <v>153.7</v>
      </c>
      <c r="G9" s="83">
        <v>220</v>
      </c>
      <c r="H9" s="83">
        <v>141</v>
      </c>
      <c r="I9" s="83">
        <v>6.75</v>
      </c>
      <c r="J9" s="83">
        <v>0.3</v>
      </c>
      <c r="K9" s="83">
        <v>0.4</v>
      </c>
      <c r="L9" s="83">
        <v>0.006</v>
      </c>
      <c r="M9" s="83"/>
      <c r="N9" s="83"/>
      <c r="O9" s="83">
        <v>0.012</v>
      </c>
      <c r="P9" s="83">
        <v>0.02</v>
      </c>
      <c r="Q9" s="83">
        <v>125</v>
      </c>
      <c r="R9" s="83">
        <v>0.27</v>
      </c>
      <c r="S9" s="83">
        <v>0.2</v>
      </c>
      <c r="T9" s="196"/>
      <c r="U9" s="197"/>
    </row>
    <row r="10" spans="1:21" ht="15" customHeight="1">
      <c r="A10" s="68" t="s">
        <v>12</v>
      </c>
      <c r="B10" s="124">
        <v>80</v>
      </c>
      <c r="C10" s="83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69"/>
      <c r="B11" s="123"/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65" t="s">
        <v>13</v>
      </c>
      <c r="B12" s="125">
        <v>45</v>
      </c>
      <c r="C12" s="83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2.75">
      <c r="A13" s="65"/>
      <c r="B13" s="125"/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2.75">
      <c r="A14" s="64" t="s">
        <v>45</v>
      </c>
      <c r="B14" s="183">
        <f>SUM(B4+B6+B8+B10+B12)</f>
        <v>600</v>
      </c>
      <c r="C14" s="71">
        <f>SUM(C5+C7+C9+C11+C13)</f>
        <v>28.17</v>
      </c>
      <c r="D14" s="71">
        <f aca="true" t="shared" si="0" ref="D14:S14">SUM(D5+D7+D9+D11+D13)</f>
        <v>32.559999999999995</v>
      </c>
      <c r="E14" s="71">
        <f t="shared" si="0"/>
        <v>92.46000000000001</v>
      </c>
      <c r="F14" s="71">
        <f t="shared" si="0"/>
        <v>634.3</v>
      </c>
      <c r="G14" s="71">
        <f t="shared" si="0"/>
        <v>586.9999999999999</v>
      </c>
      <c r="H14" s="71">
        <f t="shared" si="0"/>
        <v>443.28</v>
      </c>
      <c r="I14" s="71">
        <f t="shared" si="0"/>
        <v>80.19999999999999</v>
      </c>
      <c r="J14" s="71">
        <f t="shared" si="0"/>
        <v>7.05</v>
      </c>
      <c r="K14" s="71">
        <f t="shared" si="0"/>
        <v>200.72000000000003</v>
      </c>
      <c r="L14" s="71">
        <f t="shared" si="0"/>
        <v>0.042</v>
      </c>
      <c r="M14" s="71">
        <f t="shared" si="0"/>
        <v>0.00126</v>
      </c>
      <c r="N14" s="71">
        <f t="shared" si="0"/>
        <v>1.5</v>
      </c>
      <c r="O14" s="71">
        <f t="shared" si="0"/>
        <v>0.742</v>
      </c>
      <c r="P14" s="71">
        <f t="shared" si="0"/>
        <v>0.506</v>
      </c>
      <c r="Q14" s="71">
        <f t="shared" si="0"/>
        <v>440.05</v>
      </c>
      <c r="R14" s="71">
        <f t="shared" si="0"/>
        <v>4.43</v>
      </c>
      <c r="S14" s="71">
        <f t="shared" si="0"/>
        <v>2.7600000000000002</v>
      </c>
      <c r="T14" s="194"/>
      <c r="U14" s="195"/>
    </row>
    <row r="15" spans="1:21" ht="12.75">
      <c r="A15" s="212" t="s">
        <v>235</v>
      </c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5"/>
    </row>
    <row r="16" spans="1:21" ht="12.75">
      <c r="A16" s="68" t="s">
        <v>166</v>
      </c>
      <c r="B16" s="146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2.75">
      <c r="A17" s="145"/>
      <c r="B17" s="143"/>
      <c r="C17" s="85">
        <v>1.4</v>
      </c>
      <c r="D17" s="132">
        <v>0.2</v>
      </c>
      <c r="E17" s="85">
        <v>13.2</v>
      </c>
      <c r="F17" s="85">
        <v>137.4</v>
      </c>
      <c r="G17" s="85">
        <v>14</v>
      </c>
      <c r="H17" s="85">
        <v>26</v>
      </c>
      <c r="I17" s="85">
        <v>22</v>
      </c>
      <c r="J17" s="85">
        <v>0.5</v>
      </c>
      <c r="K17" s="85">
        <v>35.7</v>
      </c>
      <c r="L17" s="85"/>
      <c r="M17" s="85"/>
      <c r="N17" s="85"/>
      <c r="O17" s="85"/>
      <c r="P17" s="85">
        <v>0.03</v>
      </c>
      <c r="Q17" s="85">
        <v>0.001</v>
      </c>
      <c r="R17" s="85">
        <v>4.4</v>
      </c>
      <c r="S17" s="85">
        <v>18.8</v>
      </c>
      <c r="T17" s="218"/>
      <c r="U17" s="219"/>
    </row>
    <row r="18" spans="1:21" ht="12.75">
      <c r="A18" s="145" t="s">
        <v>236</v>
      </c>
      <c r="B18" s="144">
        <v>200</v>
      </c>
      <c r="C18" s="136">
        <f>SUM(C17)</f>
        <v>1.4</v>
      </c>
      <c r="D18" s="136">
        <f aca="true" t="shared" si="1" ref="D18:S18">SUM(D17)</f>
        <v>0.2</v>
      </c>
      <c r="E18" s="136">
        <f t="shared" si="1"/>
        <v>13.2</v>
      </c>
      <c r="F18" s="136">
        <f t="shared" si="1"/>
        <v>137.4</v>
      </c>
      <c r="G18" s="136">
        <f t="shared" si="1"/>
        <v>14</v>
      </c>
      <c r="H18" s="136">
        <f t="shared" si="1"/>
        <v>26</v>
      </c>
      <c r="I18" s="136">
        <f t="shared" si="1"/>
        <v>22</v>
      </c>
      <c r="J18" s="136">
        <f t="shared" si="1"/>
        <v>0.5</v>
      </c>
      <c r="K18" s="136">
        <f t="shared" si="1"/>
        <v>35.7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0.03</v>
      </c>
      <c r="Q18" s="136">
        <f t="shared" si="1"/>
        <v>0.001</v>
      </c>
      <c r="R18" s="136">
        <f t="shared" si="1"/>
        <v>4.4</v>
      </c>
      <c r="S18" s="136">
        <f t="shared" si="1"/>
        <v>18.8</v>
      </c>
      <c r="T18" s="220"/>
      <c r="U18" s="221"/>
    </row>
    <row r="19" spans="1:21" ht="12.75" customHeight="1">
      <c r="A19" s="198" t="s">
        <v>125</v>
      </c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22.5" customHeight="1">
      <c r="A20" s="106" t="s">
        <v>176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02" t="s">
        <v>224</v>
      </c>
      <c r="U20" s="203"/>
    </row>
    <row r="21" spans="1:21" ht="12.75" customHeight="1">
      <c r="A21" s="107"/>
      <c r="B21" s="69"/>
      <c r="C21" s="84">
        <v>10.3</v>
      </c>
      <c r="D21" s="88">
        <v>0.3</v>
      </c>
      <c r="E21" s="84">
        <v>6.33</v>
      </c>
      <c r="F21" s="84">
        <v>58.3</v>
      </c>
      <c r="G21" s="85">
        <v>35</v>
      </c>
      <c r="H21" s="85">
        <v>27</v>
      </c>
      <c r="I21" s="85">
        <v>10.8</v>
      </c>
      <c r="J21" s="85">
        <v>0.23</v>
      </c>
      <c r="K21" s="85">
        <v>103</v>
      </c>
      <c r="L21" s="85"/>
      <c r="M21" s="85">
        <v>0.04</v>
      </c>
      <c r="N21" s="85">
        <v>0.001</v>
      </c>
      <c r="O21" s="85"/>
      <c r="P21" s="85">
        <v>0.06</v>
      </c>
      <c r="Q21" s="85"/>
      <c r="R21" s="85"/>
      <c r="S21" s="85">
        <v>2.5</v>
      </c>
      <c r="T21" s="196"/>
      <c r="U21" s="197"/>
    </row>
    <row r="22" spans="1:21" ht="33.75" customHeight="1">
      <c r="A22" s="65" t="s">
        <v>146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140</v>
      </c>
      <c r="U22" s="203"/>
    </row>
    <row r="23" spans="1:21" ht="12.75">
      <c r="A23" s="69"/>
      <c r="B23" s="69"/>
      <c r="C23" s="84">
        <v>3.86</v>
      </c>
      <c r="D23" s="88">
        <v>5</v>
      </c>
      <c r="E23" s="84">
        <v>11.6</v>
      </c>
      <c r="F23" s="84">
        <v>160</v>
      </c>
      <c r="G23" s="85">
        <v>25</v>
      </c>
      <c r="H23" s="85"/>
      <c r="I23" s="85">
        <v>2</v>
      </c>
      <c r="J23" s="85"/>
      <c r="K23" s="85">
        <v>13.2</v>
      </c>
      <c r="L23" s="85"/>
      <c r="M23" s="85"/>
      <c r="N23" s="85">
        <v>0.012</v>
      </c>
      <c r="O23" s="85"/>
      <c r="P23" s="85"/>
      <c r="Q23" s="85">
        <v>15.8</v>
      </c>
      <c r="R23" s="85"/>
      <c r="S23" s="85">
        <v>3.4</v>
      </c>
      <c r="T23" s="196"/>
      <c r="U23" s="197"/>
    </row>
    <row r="24" spans="1:21" ht="33" customHeight="1">
      <c r="A24" s="68" t="s">
        <v>163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463</v>
      </c>
      <c r="U24" s="203"/>
    </row>
    <row r="25" spans="1:21" ht="15.75" customHeight="1">
      <c r="A25" s="69"/>
      <c r="B25" s="75"/>
      <c r="C25" s="84">
        <v>10.5</v>
      </c>
      <c r="D25" s="88">
        <v>13.1</v>
      </c>
      <c r="E25" s="84">
        <v>4</v>
      </c>
      <c r="F25" s="84">
        <v>145.2</v>
      </c>
      <c r="G25" s="85">
        <v>14.7</v>
      </c>
      <c r="H25" s="85">
        <v>102.87</v>
      </c>
      <c r="I25" s="85">
        <v>1.6</v>
      </c>
      <c r="J25" s="85">
        <v>0.7</v>
      </c>
      <c r="K25" s="85"/>
      <c r="L25" s="85"/>
      <c r="M25" s="85"/>
      <c r="N25" s="85">
        <v>0.2</v>
      </c>
      <c r="O25" s="85"/>
      <c r="P25" s="85"/>
      <c r="Q25" s="85">
        <v>123.25</v>
      </c>
      <c r="R25" s="85"/>
      <c r="S25" s="85"/>
      <c r="T25" s="196"/>
      <c r="U25" s="197"/>
    </row>
    <row r="26" spans="1:21" ht="14.25" customHeight="1">
      <c r="A26" s="68" t="s">
        <v>177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302</v>
      </c>
      <c r="U26" s="203"/>
    </row>
    <row r="27" spans="1:21" ht="12.75">
      <c r="A27" s="69"/>
      <c r="B27" s="76"/>
      <c r="C27" s="84">
        <v>11.5</v>
      </c>
      <c r="D27" s="88">
        <v>8.45</v>
      </c>
      <c r="E27" s="84">
        <v>23.3</v>
      </c>
      <c r="F27" s="84">
        <v>178.3</v>
      </c>
      <c r="G27" s="85">
        <v>29.2</v>
      </c>
      <c r="H27" s="85">
        <v>105.7</v>
      </c>
      <c r="I27" s="85">
        <v>18.4</v>
      </c>
      <c r="J27" s="85">
        <v>1.2</v>
      </c>
      <c r="K27" s="85">
        <v>108.4</v>
      </c>
      <c r="L27" s="85"/>
      <c r="M27" s="85"/>
      <c r="N27" s="85">
        <v>0.73</v>
      </c>
      <c r="O27" s="85"/>
      <c r="P27" s="85">
        <v>0.53</v>
      </c>
      <c r="Q27" s="85"/>
      <c r="R27" s="85"/>
      <c r="S27" s="85">
        <v>6</v>
      </c>
      <c r="T27" s="196"/>
      <c r="U27" s="197"/>
    </row>
    <row r="28" spans="1:21" ht="15.75" customHeight="1">
      <c r="A28" s="68" t="s">
        <v>243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 t="s">
        <v>223</v>
      </c>
      <c r="U28" s="203"/>
    </row>
    <row r="29" spans="1:21" ht="12.75">
      <c r="A29" s="69"/>
      <c r="B29" s="75"/>
      <c r="C29" s="85">
        <v>0.8</v>
      </c>
      <c r="D29" s="132"/>
      <c r="E29" s="84">
        <v>12.5</v>
      </c>
      <c r="F29" s="85">
        <v>108</v>
      </c>
      <c r="G29" s="85">
        <v>16</v>
      </c>
      <c r="H29" s="85">
        <v>13</v>
      </c>
      <c r="I29" s="85">
        <v>8</v>
      </c>
      <c r="J29" s="85">
        <v>0.3</v>
      </c>
      <c r="K29" s="85">
        <v>255</v>
      </c>
      <c r="L29" s="85"/>
      <c r="M29" s="85"/>
      <c r="N29" s="85"/>
      <c r="O29" s="85"/>
      <c r="P29" s="85"/>
      <c r="Q29" s="85"/>
      <c r="R29" s="85"/>
      <c r="S29" s="85"/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2.55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5" customHeight="1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3"/>
    </row>
    <row r="33" spans="1:21" ht="12.75">
      <c r="A33" s="69"/>
      <c r="B33" s="75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196"/>
      <c r="U33" s="197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45.11999999999999</v>
      </c>
      <c r="D34" s="71">
        <f aca="true" t="shared" si="2" ref="D34:S34">SUM(D21+D23+D25+D27+D29+D31+D33)</f>
        <v>27.979999999999997</v>
      </c>
      <c r="E34" s="71">
        <f t="shared" si="2"/>
        <v>126.13</v>
      </c>
      <c r="F34" s="71">
        <f t="shared" si="2"/>
        <v>857.3</v>
      </c>
      <c r="G34" s="71">
        <f t="shared" si="2"/>
        <v>252.3</v>
      </c>
      <c r="H34" s="71">
        <f>SUM(H21+H23+H25+H27+H31+H33)</f>
        <v>377.27</v>
      </c>
      <c r="I34" s="71">
        <f t="shared" si="2"/>
        <v>60.28999999999999</v>
      </c>
      <c r="J34" s="71">
        <f t="shared" si="2"/>
        <v>7.08</v>
      </c>
      <c r="K34" s="71">
        <f t="shared" si="2"/>
        <v>616.3</v>
      </c>
      <c r="L34" s="71">
        <f t="shared" si="2"/>
        <v>0.003</v>
      </c>
      <c r="M34" s="71">
        <f t="shared" si="2"/>
        <v>0.04006</v>
      </c>
      <c r="N34" s="71">
        <f t="shared" si="2"/>
        <v>1.153</v>
      </c>
      <c r="O34" s="71">
        <f t="shared" si="2"/>
        <v>0.47</v>
      </c>
      <c r="P34" s="71">
        <f>SUM(P21+P27+P29+P33)</f>
        <v>0.6090000000000001</v>
      </c>
      <c r="Q34" s="71">
        <f t="shared" si="2"/>
        <v>139.05</v>
      </c>
      <c r="R34" s="71">
        <f t="shared" si="2"/>
        <v>0</v>
      </c>
      <c r="S34" s="71">
        <f t="shared" si="2"/>
        <v>12.270000000000001</v>
      </c>
      <c r="T34" s="194"/>
      <c r="U34" s="195"/>
    </row>
    <row r="35" spans="1:21" ht="12.75" customHeight="1">
      <c r="A35" s="204" t="s">
        <v>46</v>
      </c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7"/>
    </row>
    <row r="36" spans="1:21" ht="12.75" customHeight="1">
      <c r="A36" s="66" t="s">
        <v>96</v>
      </c>
      <c r="B36" s="150">
        <v>100</v>
      </c>
      <c r="C36" s="85">
        <v>0.8</v>
      </c>
      <c r="D36" s="132"/>
      <c r="E36" s="85">
        <v>22.4</v>
      </c>
      <c r="F36" s="85">
        <v>79</v>
      </c>
      <c r="G36" s="85">
        <v>19</v>
      </c>
      <c r="H36" s="85">
        <v>16</v>
      </c>
      <c r="I36" s="85">
        <v>12</v>
      </c>
      <c r="J36" s="85">
        <v>1.2</v>
      </c>
      <c r="K36" s="85">
        <v>55</v>
      </c>
      <c r="L36" s="85">
        <v>0.0009</v>
      </c>
      <c r="M36" s="85">
        <v>0.03</v>
      </c>
      <c r="N36" s="85">
        <v>0.5</v>
      </c>
      <c r="O36" s="85"/>
      <c r="P36" s="85">
        <v>0.09</v>
      </c>
      <c r="Q36" s="85">
        <v>75</v>
      </c>
      <c r="R36" s="85"/>
      <c r="S36" s="85">
        <v>9</v>
      </c>
      <c r="T36" s="211"/>
      <c r="U36" s="207"/>
    </row>
    <row r="37" spans="1:21" ht="22.5">
      <c r="A37" s="65" t="s">
        <v>124</v>
      </c>
      <c r="B37" s="82" t="s">
        <v>218</v>
      </c>
      <c r="C37" s="90">
        <v>5.98</v>
      </c>
      <c r="D37" s="90">
        <v>7.52</v>
      </c>
      <c r="E37" s="90">
        <v>103.64</v>
      </c>
      <c r="F37" s="90">
        <v>346.8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196">
        <v>726</v>
      </c>
      <c r="U37" s="197"/>
    </row>
    <row r="38" spans="1:21" ht="12.75">
      <c r="A38" s="68" t="s">
        <v>51</v>
      </c>
      <c r="B38" s="81">
        <v>200</v>
      </c>
      <c r="C38" s="85">
        <v>0.12</v>
      </c>
      <c r="D38" s="132"/>
      <c r="E38" s="85">
        <v>12.04</v>
      </c>
      <c r="F38" s="85">
        <v>48.64</v>
      </c>
      <c r="G38" s="85"/>
      <c r="H38" s="85">
        <v>2</v>
      </c>
      <c r="I38" s="85">
        <v>1.5</v>
      </c>
      <c r="J38" s="85"/>
      <c r="K38" s="85"/>
      <c r="L38" s="85"/>
      <c r="M38" s="85"/>
      <c r="N38" s="85">
        <v>0.3</v>
      </c>
      <c r="O38" s="85"/>
      <c r="P38" s="85"/>
      <c r="Q38" s="85"/>
      <c r="R38" s="85"/>
      <c r="S38" s="85"/>
      <c r="T38" s="222">
        <v>685</v>
      </c>
      <c r="U38" s="223"/>
    </row>
    <row r="39" spans="1:21" ht="12.75">
      <c r="A39" s="64" t="s">
        <v>47</v>
      </c>
      <c r="B39" s="184">
        <v>305</v>
      </c>
      <c r="C39" s="71">
        <f>SUM(C36+C37+C38)</f>
        <v>6.9</v>
      </c>
      <c r="D39" s="71">
        <f aca="true" t="shared" si="3" ref="D39:S39">SUM(D36+D37+D38)</f>
        <v>7.52</v>
      </c>
      <c r="E39" s="71">
        <f t="shared" si="3"/>
        <v>138.07999999999998</v>
      </c>
      <c r="F39" s="71">
        <f t="shared" si="3"/>
        <v>474.44</v>
      </c>
      <c r="G39" s="71">
        <f t="shared" si="3"/>
        <v>19</v>
      </c>
      <c r="H39" s="71">
        <f t="shared" si="3"/>
        <v>18</v>
      </c>
      <c r="I39" s="71">
        <f t="shared" si="3"/>
        <v>13.5</v>
      </c>
      <c r="J39" s="71">
        <f t="shared" si="3"/>
        <v>1.2</v>
      </c>
      <c r="K39" s="71">
        <f t="shared" si="3"/>
        <v>55</v>
      </c>
      <c r="L39" s="71">
        <f t="shared" si="3"/>
        <v>0.0009</v>
      </c>
      <c r="M39" s="71">
        <f t="shared" si="3"/>
        <v>0.03</v>
      </c>
      <c r="N39" s="71">
        <f t="shared" si="3"/>
        <v>0.8</v>
      </c>
      <c r="O39" s="71">
        <f t="shared" si="3"/>
        <v>0</v>
      </c>
      <c r="P39" s="71">
        <f t="shared" si="3"/>
        <v>0.09</v>
      </c>
      <c r="Q39" s="71">
        <f t="shared" si="3"/>
        <v>75</v>
      </c>
      <c r="R39" s="71">
        <f t="shared" si="3"/>
        <v>0</v>
      </c>
      <c r="S39" s="71">
        <f t="shared" si="3"/>
        <v>9</v>
      </c>
      <c r="T39" s="194"/>
      <c r="U39" s="195"/>
    </row>
    <row r="40" spans="1:21" ht="12.75">
      <c r="A40" s="64" t="s">
        <v>48</v>
      </c>
      <c r="B40" s="71"/>
      <c r="C40" s="86">
        <f aca="true" t="shared" si="4" ref="C40:S40">SUM(C14+C18+C34+C39)</f>
        <v>81.59</v>
      </c>
      <c r="D40" s="86">
        <f t="shared" si="4"/>
        <v>68.25999999999999</v>
      </c>
      <c r="E40" s="86">
        <f t="shared" si="4"/>
        <v>369.87</v>
      </c>
      <c r="F40" s="86">
        <f t="shared" si="4"/>
        <v>2103.44</v>
      </c>
      <c r="G40" s="86">
        <f t="shared" si="4"/>
        <v>872.3</v>
      </c>
      <c r="H40" s="86">
        <f t="shared" si="4"/>
        <v>864.55</v>
      </c>
      <c r="I40" s="86">
        <f t="shared" si="4"/>
        <v>175.98999999999998</v>
      </c>
      <c r="J40" s="86">
        <f t="shared" si="4"/>
        <v>15.829999999999998</v>
      </c>
      <c r="K40" s="86">
        <f t="shared" si="4"/>
        <v>907.72</v>
      </c>
      <c r="L40" s="86">
        <f t="shared" si="4"/>
        <v>0.0459</v>
      </c>
      <c r="M40" s="86">
        <f t="shared" si="4"/>
        <v>0.07132</v>
      </c>
      <c r="N40" s="86">
        <f t="shared" si="4"/>
        <v>3.4530000000000003</v>
      </c>
      <c r="O40" s="86">
        <f t="shared" si="4"/>
        <v>1.212</v>
      </c>
      <c r="P40" s="86">
        <f t="shared" si="4"/>
        <v>1.235</v>
      </c>
      <c r="Q40" s="86">
        <f t="shared" si="4"/>
        <v>654.101</v>
      </c>
      <c r="R40" s="86">
        <f t="shared" si="4"/>
        <v>8.83</v>
      </c>
      <c r="S40" s="86">
        <f t="shared" si="4"/>
        <v>42.830000000000005</v>
      </c>
      <c r="T40" s="71"/>
      <c r="U40" s="71"/>
    </row>
  </sheetData>
  <sheetProtection/>
  <mergeCells count="24">
    <mergeCell ref="T4:U5"/>
    <mergeCell ref="T12:U13"/>
    <mergeCell ref="T34:U34"/>
    <mergeCell ref="T32:U33"/>
    <mergeCell ref="T26:U27"/>
    <mergeCell ref="A2:U2"/>
    <mergeCell ref="T3:U3"/>
    <mergeCell ref="T14:U14"/>
    <mergeCell ref="T24:U25"/>
    <mergeCell ref="T20:U21"/>
    <mergeCell ref="T6:U7"/>
    <mergeCell ref="T8:U9"/>
    <mergeCell ref="T10:U11"/>
    <mergeCell ref="A15:U15"/>
    <mergeCell ref="T16:U18"/>
    <mergeCell ref="T38:U38"/>
    <mergeCell ref="T39:U39"/>
    <mergeCell ref="T37:U37"/>
    <mergeCell ref="A19:U19"/>
    <mergeCell ref="T28:U29"/>
    <mergeCell ref="A35:U35"/>
    <mergeCell ref="T30:U31"/>
    <mergeCell ref="T22:U23"/>
    <mergeCell ref="T36:U3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17.140625" style="0" customWidth="1"/>
    <col min="2" max="2" width="5.8515625" style="0" customWidth="1"/>
    <col min="3" max="3" width="6.28125" style="0" customWidth="1"/>
    <col min="4" max="4" width="7.57421875" style="0" customWidth="1"/>
    <col min="5" max="5" width="8.00390625" style="0" customWidth="1"/>
    <col min="6" max="6" width="7.8515625" style="0" customWidth="1"/>
    <col min="7" max="7" width="5.421875" style="0" customWidth="1"/>
    <col min="8" max="8" width="5.57421875" style="0" customWidth="1"/>
    <col min="9" max="9" width="5.7109375" style="0" customWidth="1"/>
    <col min="10" max="10" width="7.57421875" style="0" customWidth="1"/>
    <col min="11" max="11" width="6.421875" style="0" customWidth="1"/>
    <col min="12" max="12" width="5.8515625" style="0" customWidth="1"/>
    <col min="13" max="13" width="7.00390625" style="0" customWidth="1"/>
    <col min="14" max="14" width="5.7109375" style="0" customWidth="1"/>
    <col min="15" max="15" width="10.140625" style="0" customWidth="1"/>
    <col min="16" max="16" width="9.7109375" style="0" customWidth="1"/>
    <col min="17" max="17" width="8.8515625" style="0" customWidth="1"/>
    <col min="18" max="18" width="8.7109375" style="0" customWidth="1"/>
    <col min="19" max="19" width="11.7109375" style="0" customWidth="1"/>
    <col min="21" max="21" width="1.1484375" style="0" customWidth="1"/>
  </cols>
  <sheetData>
    <row r="1" spans="1:21" ht="15" customHeight="1">
      <c r="A1" s="62"/>
      <c r="B1" s="62"/>
      <c r="C1" s="62"/>
      <c r="D1" s="62"/>
      <c r="E1" s="63"/>
      <c r="F1" s="74" t="s">
        <v>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7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1" customHeight="1">
      <c r="A4" s="68" t="s">
        <v>253</v>
      </c>
      <c r="B4" s="70" t="s">
        <v>251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366</v>
      </c>
      <c r="U4" s="203"/>
    </row>
    <row r="5" spans="1:21" ht="12.75">
      <c r="A5" s="69"/>
      <c r="B5" s="75"/>
      <c r="C5" s="89">
        <v>19.5</v>
      </c>
      <c r="D5" s="89">
        <v>15.3</v>
      </c>
      <c r="E5" s="83">
        <v>11</v>
      </c>
      <c r="F5" s="83">
        <v>361</v>
      </c>
      <c r="G5" s="83">
        <v>207</v>
      </c>
      <c r="H5" s="83">
        <v>127</v>
      </c>
      <c r="I5" s="83">
        <v>22</v>
      </c>
      <c r="J5" s="83">
        <v>1.1</v>
      </c>
      <c r="K5" s="83"/>
      <c r="L5" s="83">
        <v>0.01</v>
      </c>
      <c r="M5" s="83"/>
      <c r="N5" s="83">
        <v>0.034</v>
      </c>
      <c r="O5" s="83"/>
      <c r="P5" s="83">
        <v>0.14</v>
      </c>
      <c r="Q5" s="83">
        <v>146</v>
      </c>
      <c r="R5" s="83">
        <v>3.3</v>
      </c>
      <c r="S5" s="83">
        <v>2.5</v>
      </c>
      <c r="T5" s="196"/>
      <c r="U5" s="197"/>
    </row>
    <row r="6" spans="1:21" ht="15.75" customHeight="1">
      <c r="A6" s="68" t="s">
        <v>92</v>
      </c>
      <c r="B6" s="70">
        <v>200</v>
      </c>
      <c r="C6" s="85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686</v>
      </c>
      <c r="U6" s="203"/>
    </row>
    <row r="7" spans="1:21" ht="15.75" customHeight="1">
      <c r="A7" s="69"/>
      <c r="B7" s="76"/>
      <c r="C7" s="85">
        <v>0.12</v>
      </c>
      <c r="D7" s="132"/>
      <c r="E7" s="85">
        <v>9.03</v>
      </c>
      <c r="F7" s="85">
        <v>36.48</v>
      </c>
      <c r="G7" s="85">
        <v>13.55</v>
      </c>
      <c r="H7" s="85">
        <v>25.88</v>
      </c>
      <c r="I7" s="85">
        <v>10.55</v>
      </c>
      <c r="J7" s="85"/>
      <c r="K7" s="85">
        <v>25.94</v>
      </c>
      <c r="L7" s="85">
        <v>0.02</v>
      </c>
      <c r="M7" s="85"/>
      <c r="N7" s="85">
        <v>0.1</v>
      </c>
      <c r="O7" s="85"/>
      <c r="P7" s="85"/>
      <c r="Q7" s="85"/>
      <c r="R7" s="85"/>
      <c r="S7" s="85">
        <v>5.2</v>
      </c>
      <c r="T7" s="196"/>
      <c r="U7" s="197"/>
    </row>
    <row r="8" spans="1:21" ht="16.5" customHeight="1">
      <c r="A8" s="65" t="s">
        <v>149</v>
      </c>
      <c r="B8" s="70">
        <v>10</v>
      </c>
      <c r="C8" s="83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8"/>
    </row>
    <row r="9" spans="1:21" ht="14.25" customHeight="1">
      <c r="A9" s="69" t="s">
        <v>52</v>
      </c>
      <c r="B9" s="75"/>
      <c r="C9" s="132">
        <v>0.08</v>
      </c>
      <c r="D9" s="132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09"/>
      <c r="U9" s="210"/>
    </row>
    <row r="10" spans="1:21" ht="15" customHeight="1">
      <c r="A10" s="68" t="s">
        <v>12</v>
      </c>
      <c r="B10" s="78">
        <v>80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02" t="s">
        <v>223</v>
      </c>
      <c r="U10" s="208"/>
    </row>
    <row r="11" spans="1:21" ht="12.75">
      <c r="A11" s="69"/>
      <c r="B11" s="75"/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2.75">
      <c r="A12" s="65" t="s">
        <v>13</v>
      </c>
      <c r="B12" s="70">
        <v>45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02" t="s">
        <v>223</v>
      </c>
      <c r="U12" s="208"/>
    </row>
    <row r="13" spans="1:21" ht="12.75">
      <c r="A13" s="65"/>
      <c r="B13" s="75"/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28.5" customHeight="1">
      <c r="A14" s="64" t="s">
        <v>45</v>
      </c>
      <c r="B14" s="184">
        <v>570</v>
      </c>
      <c r="C14" s="71">
        <f>SUM(C5+C7+C9+C11+C13)</f>
        <v>27.12</v>
      </c>
      <c r="D14" s="71">
        <f>SUM(D5+D9+D11+D13)</f>
        <v>43.55</v>
      </c>
      <c r="E14" s="71">
        <f aca="true" t="shared" si="0" ref="E14:S14">SUM(E5+E7+E9+E11+E13)</f>
        <v>82.85</v>
      </c>
      <c r="F14" s="71">
        <f t="shared" si="0"/>
        <v>697.38</v>
      </c>
      <c r="G14" s="71">
        <f>SUM(G5+G7+G9+G11+G13)</f>
        <v>337.77000000000004</v>
      </c>
      <c r="H14" s="71">
        <f t="shared" si="0"/>
        <v>297.48</v>
      </c>
      <c r="I14" s="71">
        <f t="shared" si="0"/>
        <v>52.13999999999999</v>
      </c>
      <c r="J14" s="71">
        <f t="shared" si="0"/>
        <v>5.62</v>
      </c>
      <c r="K14" s="71">
        <f t="shared" si="0"/>
        <v>151.04000000000002</v>
      </c>
      <c r="L14" s="71">
        <f t="shared" si="0"/>
        <v>0.0326</v>
      </c>
      <c r="M14" s="71">
        <f t="shared" si="0"/>
        <v>6E-05</v>
      </c>
      <c r="N14" s="71">
        <f>SUM(N5+N7+N13)</f>
        <v>0.30400000000000005</v>
      </c>
      <c r="O14" s="71">
        <f t="shared" si="0"/>
        <v>0.348</v>
      </c>
      <c r="P14" s="71">
        <f t="shared" si="0"/>
        <v>0.16600000000000004</v>
      </c>
      <c r="Q14" s="71">
        <f t="shared" si="0"/>
        <v>244.3</v>
      </c>
      <c r="R14" s="71">
        <f t="shared" si="0"/>
        <v>3.4499999999999997</v>
      </c>
      <c r="S14" s="71">
        <f t="shared" si="0"/>
        <v>8.01</v>
      </c>
      <c r="T14" s="194"/>
      <c r="U14" s="195"/>
    </row>
    <row r="15" spans="1:21" ht="16.5" customHeight="1">
      <c r="A15" s="211" t="s">
        <v>237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3.5" customHeight="1">
      <c r="A16" s="68" t="s">
        <v>164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2.75" customHeight="1">
      <c r="A17" s="145"/>
      <c r="B17" s="143"/>
      <c r="C17" s="85">
        <v>1.6</v>
      </c>
      <c r="D17" s="132" t="s">
        <v>219</v>
      </c>
      <c r="E17" s="85">
        <v>22</v>
      </c>
      <c r="F17" s="85">
        <v>138</v>
      </c>
      <c r="G17" s="85">
        <v>14</v>
      </c>
      <c r="H17" s="85">
        <v>14</v>
      </c>
      <c r="I17" s="85">
        <v>4.2</v>
      </c>
      <c r="J17" s="85">
        <v>0.22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9</v>
      </c>
      <c r="T17" s="218"/>
      <c r="U17" s="219"/>
    </row>
    <row r="18" spans="1:21" ht="15" customHeight="1">
      <c r="A18" s="145" t="s">
        <v>236</v>
      </c>
      <c r="B18" s="144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22</v>
      </c>
      <c r="F18" s="136">
        <f t="shared" si="1"/>
        <v>138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0.22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9</v>
      </c>
      <c r="T18" s="220"/>
      <c r="U18" s="221"/>
    </row>
    <row r="19" spans="1:21" ht="16.5" customHeight="1">
      <c r="A19" s="141"/>
      <c r="B19" s="147"/>
      <c r="C19" s="7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42"/>
      <c r="U19" s="137"/>
    </row>
    <row r="20" spans="1:21" ht="12.75" customHeight="1">
      <c r="A20" s="224" t="s">
        <v>125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1"/>
    </row>
    <row r="21" spans="1:21" ht="12.75">
      <c r="A21" s="68" t="s">
        <v>108</v>
      </c>
      <c r="B21" s="70">
        <v>100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227">
        <v>78</v>
      </c>
      <c r="U21" s="228"/>
    </row>
    <row r="22" spans="1:21" ht="12.75">
      <c r="A22" s="69"/>
      <c r="B22" s="69"/>
      <c r="C22" s="84">
        <v>2.1</v>
      </c>
      <c r="D22" s="88">
        <v>6.6</v>
      </c>
      <c r="E22" s="84">
        <v>6.6</v>
      </c>
      <c r="F22" s="84">
        <v>149.4</v>
      </c>
      <c r="G22" s="85">
        <v>15.2</v>
      </c>
      <c r="H22" s="85">
        <v>28</v>
      </c>
      <c r="I22" s="85">
        <v>9.2</v>
      </c>
      <c r="J22" s="85">
        <v>0.4</v>
      </c>
      <c r="K22" s="85">
        <v>64</v>
      </c>
      <c r="L22" s="85">
        <v>0.001</v>
      </c>
      <c r="M22" s="85"/>
      <c r="N22" s="85">
        <v>0.1</v>
      </c>
      <c r="O22" s="85"/>
      <c r="P22" s="85">
        <v>0.1</v>
      </c>
      <c r="Q22" s="85">
        <v>6.4</v>
      </c>
      <c r="R22" s="85"/>
      <c r="S22" s="85">
        <v>6.8</v>
      </c>
      <c r="T22" s="229"/>
      <c r="U22" s="230"/>
    </row>
    <row r="23" spans="1:21" ht="15" customHeight="1">
      <c r="A23" s="65" t="s">
        <v>158</v>
      </c>
      <c r="B23" s="77">
        <v>250</v>
      </c>
      <c r="C23" s="83"/>
      <c r="D23" s="132"/>
      <c r="E23" s="132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02" t="s">
        <v>225</v>
      </c>
      <c r="U23" s="208"/>
    </row>
    <row r="24" spans="1:21" ht="15.75" customHeight="1">
      <c r="A24" s="69"/>
      <c r="B24" s="69"/>
      <c r="C24" s="84">
        <v>7.3</v>
      </c>
      <c r="D24" s="88">
        <v>6.87</v>
      </c>
      <c r="E24" s="84">
        <v>4.5</v>
      </c>
      <c r="F24" s="84">
        <v>133</v>
      </c>
      <c r="G24" s="85">
        <v>32</v>
      </c>
      <c r="H24" s="85">
        <v>65</v>
      </c>
      <c r="I24" s="85">
        <v>5.75</v>
      </c>
      <c r="J24" s="85">
        <v>0.04</v>
      </c>
      <c r="K24" s="85">
        <v>83.4</v>
      </c>
      <c r="L24" s="85"/>
      <c r="M24" s="85"/>
      <c r="N24" s="85">
        <v>0.04</v>
      </c>
      <c r="O24" s="85"/>
      <c r="P24" s="85">
        <v>0.07</v>
      </c>
      <c r="Q24" s="85">
        <v>0.0025</v>
      </c>
      <c r="R24" s="85"/>
      <c r="S24" s="85">
        <v>3.62</v>
      </c>
      <c r="T24" s="209"/>
      <c r="U24" s="210"/>
    </row>
    <row r="25" spans="1:21" ht="15.75" customHeight="1">
      <c r="A25" s="68" t="s">
        <v>179</v>
      </c>
      <c r="B25" s="70">
        <v>100</v>
      </c>
      <c r="C25" s="83"/>
      <c r="D25" s="132"/>
      <c r="E25" s="132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202">
        <v>439</v>
      </c>
      <c r="U25" s="203"/>
    </row>
    <row r="26" spans="1:21" ht="12.75">
      <c r="A26" s="69"/>
      <c r="B26" s="75"/>
      <c r="C26" s="84">
        <v>16.1</v>
      </c>
      <c r="D26" s="88">
        <v>15</v>
      </c>
      <c r="E26" s="84">
        <v>5</v>
      </c>
      <c r="F26" s="84">
        <v>211</v>
      </c>
      <c r="G26" s="85">
        <v>141.4</v>
      </c>
      <c r="H26" s="85">
        <v>168</v>
      </c>
      <c r="I26" s="85">
        <v>21</v>
      </c>
      <c r="J26" s="85">
        <v>0.7</v>
      </c>
      <c r="K26" s="85">
        <v>142.8</v>
      </c>
      <c r="L26" s="85">
        <v>0.024</v>
      </c>
      <c r="M26" s="85">
        <v>0.02</v>
      </c>
      <c r="N26" s="85">
        <v>0.3</v>
      </c>
      <c r="O26" s="85">
        <v>0.04</v>
      </c>
      <c r="P26" s="85">
        <v>0.4</v>
      </c>
      <c r="Q26" s="85">
        <v>198.7</v>
      </c>
      <c r="R26" s="85"/>
      <c r="S26" s="85"/>
      <c r="T26" s="196"/>
      <c r="U26" s="197"/>
    </row>
    <row r="27" spans="1:21" ht="15.75" customHeight="1">
      <c r="A27" s="68" t="s">
        <v>50</v>
      </c>
      <c r="B27" s="70">
        <v>200</v>
      </c>
      <c r="C27" s="85"/>
      <c r="D27" s="132"/>
      <c r="E27" s="132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202">
        <v>520</v>
      </c>
      <c r="U27" s="203"/>
    </row>
    <row r="28" spans="1:21" ht="12.75">
      <c r="A28" s="69"/>
      <c r="B28" s="76"/>
      <c r="C28" s="167">
        <v>4.35</v>
      </c>
      <c r="D28" s="167">
        <v>4.94</v>
      </c>
      <c r="E28" s="168">
        <v>22</v>
      </c>
      <c r="F28" s="168">
        <v>227</v>
      </c>
      <c r="G28" s="85">
        <v>45</v>
      </c>
      <c r="H28" s="131">
        <v>67</v>
      </c>
      <c r="I28" s="131">
        <v>0.82</v>
      </c>
      <c r="J28" s="131"/>
      <c r="K28" s="131">
        <v>131.6</v>
      </c>
      <c r="L28" s="131"/>
      <c r="M28" s="131"/>
      <c r="N28" s="169">
        <v>0.9</v>
      </c>
      <c r="O28" s="131"/>
      <c r="P28" s="131"/>
      <c r="Q28" s="131">
        <v>22.2</v>
      </c>
      <c r="R28" s="131"/>
      <c r="S28" s="85">
        <v>21</v>
      </c>
      <c r="T28" s="196"/>
      <c r="U28" s="197"/>
    </row>
    <row r="29" spans="1:21" ht="22.5">
      <c r="A29" s="83" t="s">
        <v>180</v>
      </c>
      <c r="B29" s="70">
        <v>200</v>
      </c>
      <c r="C29" s="85"/>
      <c r="D29" s="132"/>
      <c r="E29" s="13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202">
        <v>240</v>
      </c>
      <c r="U29" s="203"/>
    </row>
    <row r="30" spans="1:21" ht="12.75">
      <c r="A30" s="69"/>
      <c r="B30" s="75"/>
      <c r="C30" s="84">
        <v>0.2</v>
      </c>
      <c r="D30" s="84">
        <v>0.2</v>
      </c>
      <c r="E30" s="84">
        <v>26.8</v>
      </c>
      <c r="F30" s="84">
        <v>110</v>
      </c>
      <c r="G30" s="85">
        <v>16</v>
      </c>
      <c r="H30" s="85">
        <v>6</v>
      </c>
      <c r="I30" s="85">
        <v>6</v>
      </c>
      <c r="J30" s="85">
        <v>1</v>
      </c>
      <c r="K30" s="85">
        <v>154</v>
      </c>
      <c r="L30" s="85"/>
      <c r="M30" s="85"/>
      <c r="N30" s="85"/>
      <c r="O30" s="85"/>
      <c r="P30" s="85"/>
      <c r="Q30" s="85"/>
      <c r="R30" s="85"/>
      <c r="S30" s="85">
        <v>0.8</v>
      </c>
      <c r="T30" s="196"/>
      <c r="U30" s="197"/>
    </row>
    <row r="31" spans="1:21" ht="12.75">
      <c r="A31" s="65" t="s">
        <v>12</v>
      </c>
      <c r="B31" s="77">
        <v>85</v>
      </c>
      <c r="C31" s="84"/>
      <c r="D31" s="84"/>
      <c r="E31" s="84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02" t="s">
        <v>223</v>
      </c>
      <c r="U31" s="208"/>
    </row>
    <row r="32" spans="1:21" ht="12.75">
      <c r="A32" s="65"/>
      <c r="B32" s="77"/>
      <c r="C32" s="85">
        <v>5.3</v>
      </c>
      <c r="D32" s="85">
        <v>0.61</v>
      </c>
      <c r="E32" s="85">
        <v>39</v>
      </c>
      <c r="F32" s="85">
        <v>100.7</v>
      </c>
      <c r="G32" s="85">
        <v>77.5</v>
      </c>
      <c r="H32" s="85">
        <v>75.3</v>
      </c>
      <c r="I32" s="85">
        <v>0.69</v>
      </c>
      <c r="J32" s="85">
        <v>2.9</v>
      </c>
      <c r="K32" s="85">
        <v>87.8</v>
      </c>
      <c r="L32" s="85">
        <v>0.002</v>
      </c>
      <c r="M32" s="85"/>
      <c r="N32" s="85"/>
      <c r="O32" s="85">
        <v>0.24</v>
      </c>
      <c r="P32" s="85"/>
      <c r="Q32" s="85"/>
      <c r="R32" s="85"/>
      <c r="S32" s="85">
        <v>0.14</v>
      </c>
      <c r="T32" s="209"/>
      <c r="U32" s="210"/>
    </row>
    <row r="33" spans="1:21" ht="12.75">
      <c r="A33" s="68" t="s">
        <v>13</v>
      </c>
      <c r="B33" s="70">
        <v>54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202" t="s">
        <v>223</v>
      </c>
      <c r="U33" s="203"/>
    </row>
    <row r="34" spans="1:21" ht="12.75">
      <c r="A34" s="69"/>
      <c r="B34" s="75"/>
      <c r="C34" s="85">
        <v>2.86</v>
      </c>
      <c r="D34" s="85">
        <v>0.52</v>
      </c>
      <c r="E34" s="85">
        <v>29.4</v>
      </c>
      <c r="F34" s="85">
        <v>106.8</v>
      </c>
      <c r="G34" s="85">
        <v>54.9</v>
      </c>
      <c r="H34" s="85">
        <v>66.4</v>
      </c>
      <c r="I34" s="85">
        <v>18.8</v>
      </c>
      <c r="J34" s="85">
        <v>2.1</v>
      </c>
      <c r="K34" s="85">
        <v>48.9</v>
      </c>
      <c r="L34" s="85">
        <v>0.001</v>
      </c>
      <c r="M34" s="85">
        <v>6E-05</v>
      </c>
      <c r="N34" s="85">
        <v>0.21</v>
      </c>
      <c r="O34" s="85">
        <v>0.23</v>
      </c>
      <c r="P34" s="85">
        <v>0.019</v>
      </c>
      <c r="Q34" s="85"/>
      <c r="R34" s="85"/>
      <c r="S34" s="85">
        <v>0.23</v>
      </c>
      <c r="T34" s="196"/>
      <c r="U34" s="197"/>
    </row>
    <row r="35" spans="1:21" ht="12.75">
      <c r="A35" s="64" t="s">
        <v>66</v>
      </c>
      <c r="B35" s="184">
        <f>SUM(B21+B23+B25+B27+B29+B31+B33)</f>
        <v>989</v>
      </c>
      <c r="C35" s="71">
        <f>SUM(C22+C24+C26+C28+C30+C32+C34)</f>
        <v>38.21</v>
      </c>
      <c r="D35" s="71">
        <f aca="true" t="shared" si="2" ref="D35:S35">SUM(D22+D24+D26+D28+D30+D32+D34)</f>
        <v>34.74</v>
      </c>
      <c r="E35" s="71">
        <f t="shared" si="2"/>
        <v>133.3</v>
      </c>
      <c r="F35" s="71">
        <f t="shared" si="2"/>
        <v>1037.9</v>
      </c>
      <c r="G35" s="71">
        <f>SUM(G22+G24+G26+G28+G30+G32+G34)</f>
        <v>382</v>
      </c>
      <c r="H35" s="71">
        <f t="shared" si="2"/>
        <v>475.70000000000005</v>
      </c>
      <c r="I35" s="71">
        <f t="shared" si="2"/>
        <v>62.260000000000005</v>
      </c>
      <c r="J35" s="71">
        <f t="shared" si="2"/>
        <v>7.139999999999999</v>
      </c>
      <c r="K35" s="71">
        <f t="shared" si="2"/>
        <v>712.5</v>
      </c>
      <c r="L35" s="71">
        <f t="shared" si="2"/>
        <v>0.028000000000000004</v>
      </c>
      <c r="M35" s="71">
        <f t="shared" si="2"/>
        <v>0.02006</v>
      </c>
      <c r="N35" s="71">
        <f t="shared" si="2"/>
        <v>1.55</v>
      </c>
      <c r="O35" s="71">
        <f t="shared" si="2"/>
        <v>0.51</v>
      </c>
      <c r="P35" s="71">
        <f t="shared" si="2"/>
        <v>0.5890000000000001</v>
      </c>
      <c r="Q35" s="71">
        <f t="shared" si="2"/>
        <v>227.30249999999998</v>
      </c>
      <c r="R35" s="71">
        <f t="shared" si="2"/>
        <v>0</v>
      </c>
      <c r="S35" s="71">
        <f t="shared" si="2"/>
        <v>32.589999999999996</v>
      </c>
      <c r="T35" s="194"/>
      <c r="U35" s="195"/>
    </row>
    <row r="36" spans="1:21" ht="12.75">
      <c r="A36" s="211" t="s">
        <v>46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1"/>
    </row>
    <row r="37" spans="1:21" ht="12.75">
      <c r="A37" s="66" t="s">
        <v>110</v>
      </c>
      <c r="B37" s="150">
        <v>100</v>
      </c>
      <c r="C37" s="85">
        <v>0.8</v>
      </c>
      <c r="D37" s="132">
        <v>0.2</v>
      </c>
      <c r="E37" s="85">
        <v>7.49</v>
      </c>
      <c r="F37" s="85">
        <v>49.8</v>
      </c>
      <c r="G37" s="85">
        <v>35</v>
      </c>
      <c r="H37" s="85">
        <v>17</v>
      </c>
      <c r="I37" s="85">
        <v>11</v>
      </c>
      <c r="J37" s="85">
        <v>0.1</v>
      </c>
      <c r="K37" s="85">
        <v>55</v>
      </c>
      <c r="L37" s="85">
        <v>0.02</v>
      </c>
      <c r="M37" s="85">
        <v>0.01</v>
      </c>
      <c r="N37" s="85">
        <v>0.4</v>
      </c>
      <c r="O37" s="85"/>
      <c r="P37" s="85">
        <v>0.029</v>
      </c>
      <c r="Q37" s="85">
        <v>92</v>
      </c>
      <c r="R37" s="85"/>
      <c r="S37" s="85">
        <v>10.5</v>
      </c>
      <c r="T37" s="225" t="s">
        <v>223</v>
      </c>
      <c r="U37" s="226"/>
    </row>
    <row r="38" spans="1:21" ht="12.75">
      <c r="A38" s="65" t="s">
        <v>279</v>
      </c>
      <c r="B38" s="77">
        <v>50</v>
      </c>
      <c r="C38" s="85"/>
      <c r="D38" s="85">
        <v>1.98</v>
      </c>
      <c r="E38" s="85">
        <v>12.2</v>
      </c>
      <c r="F38" s="85">
        <v>86</v>
      </c>
      <c r="G38" s="85"/>
      <c r="H38" s="85">
        <v>7</v>
      </c>
      <c r="I38" s="85"/>
      <c r="J38" s="85">
        <v>0.03</v>
      </c>
      <c r="K38" s="85"/>
      <c r="L38" s="85"/>
      <c r="M38" s="85"/>
      <c r="N38" s="85"/>
      <c r="O38" s="85"/>
      <c r="P38" s="85"/>
      <c r="Q38" s="85"/>
      <c r="R38" s="85"/>
      <c r="S38" s="85"/>
      <c r="T38" s="162"/>
      <c r="U38" s="163"/>
    </row>
    <row r="39" spans="1:21" ht="15" customHeight="1">
      <c r="A39" s="68" t="s">
        <v>246</v>
      </c>
      <c r="B39" s="70">
        <v>200</v>
      </c>
      <c r="C39" s="90">
        <v>5.8</v>
      </c>
      <c r="D39" s="90">
        <v>5</v>
      </c>
      <c r="E39" s="90">
        <v>22.4</v>
      </c>
      <c r="F39" s="90">
        <v>162</v>
      </c>
      <c r="G39" s="85">
        <v>208</v>
      </c>
      <c r="H39" s="85">
        <v>172</v>
      </c>
      <c r="I39" s="85">
        <v>38</v>
      </c>
      <c r="J39" s="85">
        <v>0.2</v>
      </c>
      <c r="K39" s="85"/>
      <c r="L39" s="85">
        <v>0.018</v>
      </c>
      <c r="M39" s="85">
        <v>4E-05</v>
      </c>
      <c r="N39" s="85">
        <v>0.004</v>
      </c>
      <c r="O39" s="85"/>
      <c r="P39" s="85">
        <v>0.3</v>
      </c>
      <c r="Q39" s="85">
        <v>44</v>
      </c>
      <c r="R39" s="85">
        <v>0.1</v>
      </c>
      <c r="S39" s="85">
        <v>1.2</v>
      </c>
      <c r="T39" s="225" t="s">
        <v>223</v>
      </c>
      <c r="U39" s="226"/>
    </row>
    <row r="40" spans="1:21" ht="12.75">
      <c r="A40" s="64" t="s">
        <v>47</v>
      </c>
      <c r="B40" s="184">
        <f>SUM(B37+B38+B39)</f>
        <v>350</v>
      </c>
      <c r="C40" s="71">
        <f>SUM(C37+C38+C39)</f>
        <v>6.6</v>
      </c>
      <c r="D40" s="71">
        <f aca="true" t="shared" si="3" ref="D40:S40">SUM(D37+D38+D39)</f>
        <v>7.18</v>
      </c>
      <c r="E40" s="71">
        <f t="shared" si="3"/>
        <v>42.089999999999996</v>
      </c>
      <c r="F40" s="71">
        <f t="shared" si="3"/>
        <v>297.8</v>
      </c>
      <c r="G40" s="71">
        <f>SUM(G37+G39)</f>
        <v>243</v>
      </c>
      <c r="H40" s="71">
        <f t="shared" si="3"/>
        <v>196</v>
      </c>
      <c r="I40" s="71">
        <f t="shared" si="3"/>
        <v>49</v>
      </c>
      <c r="J40" s="71">
        <f t="shared" si="3"/>
        <v>0.33</v>
      </c>
      <c r="K40" s="71">
        <f t="shared" si="3"/>
        <v>55</v>
      </c>
      <c r="L40" s="71">
        <f t="shared" si="3"/>
        <v>0.038</v>
      </c>
      <c r="M40" s="71">
        <f t="shared" si="3"/>
        <v>0.01004</v>
      </c>
      <c r="N40" s="71">
        <f t="shared" si="3"/>
        <v>0.404</v>
      </c>
      <c r="O40" s="71">
        <f t="shared" si="3"/>
        <v>0</v>
      </c>
      <c r="P40" s="71">
        <f t="shared" si="3"/>
        <v>0.329</v>
      </c>
      <c r="Q40" s="71">
        <f t="shared" si="3"/>
        <v>136</v>
      </c>
      <c r="R40" s="71">
        <f t="shared" si="3"/>
        <v>0.1</v>
      </c>
      <c r="S40" s="71">
        <f t="shared" si="3"/>
        <v>11.7</v>
      </c>
      <c r="T40" s="194"/>
      <c r="U40" s="195"/>
    </row>
    <row r="41" spans="1:21" ht="12.75">
      <c r="A41" s="64" t="s">
        <v>48</v>
      </c>
      <c r="B41" s="71"/>
      <c r="C41" s="86">
        <f aca="true" t="shared" si="4" ref="C41:S41">SUM(C14+C18+C35+C40)</f>
        <v>73.53</v>
      </c>
      <c r="D41" s="86">
        <f t="shared" si="4"/>
        <v>85.47</v>
      </c>
      <c r="E41" s="86">
        <f t="shared" si="4"/>
        <v>280.24</v>
      </c>
      <c r="F41" s="86">
        <f t="shared" si="4"/>
        <v>2171.0800000000004</v>
      </c>
      <c r="G41" s="86">
        <f>SUM(G14+G18+G35+G40)</f>
        <v>976.77</v>
      </c>
      <c r="H41" s="86">
        <f t="shared" si="4"/>
        <v>983.1800000000001</v>
      </c>
      <c r="I41" s="86">
        <f t="shared" si="4"/>
        <v>167.6</v>
      </c>
      <c r="J41" s="86">
        <f t="shared" si="4"/>
        <v>13.309999999999999</v>
      </c>
      <c r="K41" s="86">
        <f t="shared" si="4"/>
        <v>939.94</v>
      </c>
      <c r="L41" s="86">
        <f t="shared" si="4"/>
        <v>0.0986</v>
      </c>
      <c r="M41" s="86">
        <f t="shared" si="4"/>
        <v>0.030160000000000003</v>
      </c>
      <c r="N41" s="86">
        <f t="shared" si="4"/>
        <v>2.258</v>
      </c>
      <c r="O41" s="86">
        <f t="shared" si="4"/>
        <v>0.858</v>
      </c>
      <c r="P41" s="86">
        <f t="shared" si="4"/>
        <v>1.104</v>
      </c>
      <c r="Q41" s="86">
        <f t="shared" si="4"/>
        <v>607.6025</v>
      </c>
      <c r="R41" s="86">
        <f t="shared" si="4"/>
        <v>3.55</v>
      </c>
      <c r="S41" s="86">
        <f t="shared" si="4"/>
        <v>61.3</v>
      </c>
      <c r="T41" s="71"/>
      <c r="U41" s="71"/>
    </row>
    <row r="48" ht="12.75">
      <c r="I48">
        <v>22</v>
      </c>
    </row>
  </sheetData>
  <sheetProtection/>
  <mergeCells count="23">
    <mergeCell ref="T21:U22"/>
    <mergeCell ref="T31:U32"/>
    <mergeCell ref="T10:U11"/>
    <mergeCell ref="T12:U13"/>
    <mergeCell ref="T23:U24"/>
    <mergeCell ref="T39:U39"/>
    <mergeCell ref="T25:U26"/>
    <mergeCell ref="T16:U18"/>
    <mergeCell ref="A15:U15"/>
    <mergeCell ref="T40:U40"/>
    <mergeCell ref="T27:U28"/>
    <mergeCell ref="T29:U30"/>
    <mergeCell ref="T33:U34"/>
    <mergeCell ref="T35:U35"/>
    <mergeCell ref="A36:U36"/>
    <mergeCell ref="T37:U37"/>
    <mergeCell ref="A2:U2"/>
    <mergeCell ref="T4:U5"/>
    <mergeCell ref="T6:U7"/>
    <mergeCell ref="T3:U3"/>
    <mergeCell ref="A20:U20"/>
    <mergeCell ref="T14:U14"/>
    <mergeCell ref="T8:U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18.28125" style="0" customWidth="1"/>
    <col min="2" max="2" width="6.421875" style="0" customWidth="1"/>
    <col min="3" max="4" width="6.140625" style="0" customWidth="1"/>
    <col min="5" max="5" width="8.140625" style="0" customWidth="1"/>
    <col min="6" max="6" width="12.421875" style="0" customWidth="1"/>
    <col min="7" max="7" width="7.421875" style="0" customWidth="1"/>
    <col min="8" max="8" width="5.421875" style="0" customWidth="1"/>
    <col min="9" max="9" width="6.7109375" style="0" customWidth="1"/>
    <col min="10" max="10" width="7.00390625" style="0" customWidth="1"/>
    <col min="11" max="12" width="6.8515625" style="0" customWidth="1"/>
    <col min="13" max="13" width="7.421875" style="0" customWidth="1"/>
    <col min="14" max="14" width="6.421875" style="0" customWidth="1"/>
    <col min="15" max="15" width="10.140625" style="0" customWidth="1"/>
    <col min="16" max="17" width="9.57421875" style="0" customWidth="1"/>
    <col min="18" max="18" width="8.8515625" style="0" customWidth="1"/>
    <col min="19" max="19" width="11.8515625" style="0" customWidth="1"/>
    <col min="21" max="21" width="2.8515625" style="0" customWidth="1"/>
  </cols>
  <sheetData>
    <row r="1" spans="1:21" ht="15" customHeight="1">
      <c r="A1" s="62"/>
      <c r="B1" s="62"/>
      <c r="C1" s="62"/>
      <c r="D1" s="62"/>
      <c r="E1" s="63"/>
      <c r="F1" s="74" t="s">
        <v>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6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1.75" customHeight="1">
      <c r="A4" s="68" t="s">
        <v>105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98</v>
      </c>
      <c r="U4" s="203"/>
    </row>
    <row r="5" spans="1:21" ht="12.75">
      <c r="A5" s="65"/>
      <c r="B5" s="77"/>
      <c r="C5" s="85">
        <v>11.75</v>
      </c>
      <c r="D5" s="132">
        <v>10.25</v>
      </c>
      <c r="E5" s="85">
        <v>26.2</v>
      </c>
      <c r="F5" s="85">
        <v>191.7</v>
      </c>
      <c r="G5" s="85">
        <v>121</v>
      </c>
      <c r="H5" s="85">
        <v>90.5</v>
      </c>
      <c r="I5" s="85">
        <v>60</v>
      </c>
      <c r="J5" s="85">
        <v>1.6</v>
      </c>
      <c r="K5" s="85">
        <v>9.25</v>
      </c>
      <c r="L5" s="85">
        <v>0.012</v>
      </c>
      <c r="M5" s="85">
        <v>0.0007</v>
      </c>
      <c r="N5" s="85">
        <v>0.75</v>
      </c>
      <c r="O5" s="85">
        <v>0.12</v>
      </c>
      <c r="P5" s="85">
        <v>0.4</v>
      </c>
      <c r="Q5" s="85">
        <v>182.5</v>
      </c>
      <c r="R5" s="85">
        <v>2.5</v>
      </c>
      <c r="S5" s="85">
        <v>1.25</v>
      </c>
      <c r="T5" s="196"/>
      <c r="U5" s="197"/>
    </row>
    <row r="6" spans="1:21" ht="16.5" customHeight="1">
      <c r="A6" s="106" t="s">
        <v>44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693</v>
      </c>
      <c r="U6" s="203"/>
    </row>
    <row r="7" spans="1:21" ht="15" customHeight="1">
      <c r="A7" s="87"/>
      <c r="B7" s="75">
        <v>200</v>
      </c>
      <c r="C7" s="132">
        <v>2.4</v>
      </c>
      <c r="D7" s="132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196"/>
      <c r="U7" s="197"/>
    </row>
    <row r="8" spans="1:21" ht="14.25" customHeight="1">
      <c r="A8" s="106" t="s">
        <v>150</v>
      </c>
      <c r="B8" s="77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>
        <v>337</v>
      </c>
      <c r="U8" s="203"/>
    </row>
    <row r="9" spans="1:21" ht="12.75" customHeight="1">
      <c r="A9" s="107"/>
      <c r="B9" s="75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196"/>
      <c r="U9" s="197"/>
    </row>
    <row r="10" spans="1:21" ht="15" customHeight="1">
      <c r="A10" s="106" t="s">
        <v>12</v>
      </c>
      <c r="B10" s="77"/>
      <c r="C10" s="13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02" t="s">
        <v>223</v>
      </c>
      <c r="U10" s="208"/>
    </row>
    <row r="11" spans="1:21" ht="12.75">
      <c r="A11" s="107"/>
      <c r="B11" s="75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2.75">
      <c r="A12" s="87" t="s">
        <v>12</v>
      </c>
      <c r="B12" s="77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02" t="s">
        <v>223</v>
      </c>
      <c r="U12" s="208"/>
    </row>
    <row r="13" spans="1:21" ht="12.75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27.75" customHeight="1">
      <c r="A14" s="64" t="s">
        <v>45</v>
      </c>
      <c r="B14" s="185">
        <f>SUM(B4+B7+B9+B11+B13)</f>
        <v>615</v>
      </c>
      <c r="C14" s="71">
        <f>SUM(C5+C7+C9+C11+C13)</f>
        <v>32.47</v>
      </c>
      <c r="D14" s="71">
        <f aca="true" t="shared" si="0" ref="D14:S14">SUM(D5+D7+D9+D11+D13)</f>
        <v>18.389999999999997</v>
      </c>
      <c r="E14" s="71">
        <f t="shared" si="0"/>
        <v>103</v>
      </c>
      <c r="F14" s="71">
        <f t="shared" si="0"/>
        <v>555.1800000000001</v>
      </c>
      <c r="G14" s="71">
        <f t="shared" si="0"/>
        <v>469.1</v>
      </c>
      <c r="H14" s="71">
        <f t="shared" si="0"/>
        <v>409.84000000000003</v>
      </c>
      <c r="I14" s="71">
        <f t="shared" si="0"/>
        <v>178.75000000000003</v>
      </c>
      <c r="J14" s="71">
        <f t="shared" si="0"/>
        <v>8.110000000000001</v>
      </c>
      <c r="K14" s="71">
        <f t="shared" si="0"/>
        <v>221.57</v>
      </c>
      <c r="L14" s="71">
        <f>SUM(L5+L7+L9+L11+L13)</f>
        <v>0.036800000000000006</v>
      </c>
      <c r="M14" s="71">
        <f t="shared" si="0"/>
        <v>0.0020900000000000003</v>
      </c>
      <c r="N14" s="71">
        <f>SUM(N5+N7+N9+N13)</f>
        <v>1.28</v>
      </c>
      <c r="O14" s="71">
        <f t="shared" si="0"/>
        <v>0.758</v>
      </c>
      <c r="P14" s="71">
        <f t="shared" si="0"/>
        <v>0.806</v>
      </c>
      <c r="Q14" s="71">
        <f t="shared" si="0"/>
        <v>398.38</v>
      </c>
      <c r="R14" s="71">
        <f t="shared" si="0"/>
        <v>4.66</v>
      </c>
      <c r="S14" s="71">
        <f t="shared" si="0"/>
        <v>2.56</v>
      </c>
      <c r="T14" s="194"/>
      <c r="U14" s="195"/>
    </row>
    <row r="15" spans="1:21" ht="15.75" customHeight="1">
      <c r="A15" s="211" t="s">
        <v>237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4.25" customHeight="1">
      <c r="A16" s="68" t="s">
        <v>67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1.6</v>
      </c>
      <c r="D17" s="85"/>
      <c r="E17" s="85">
        <v>32</v>
      </c>
      <c r="F17" s="85">
        <v>148</v>
      </c>
      <c r="G17" s="85">
        <v>14</v>
      </c>
      <c r="H17" s="85">
        <v>14</v>
      </c>
      <c r="I17" s="85">
        <v>4.2</v>
      </c>
      <c r="J17" s="85">
        <v>0.1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16</v>
      </c>
      <c r="T17" s="218"/>
      <c r="U17" s="219"/>
    </row>
    <row r="18" spans="1:21" ht="15.75" customHeight="1">
      <c r="A18" s="145" t="s">
        <v>236</v>
      </c>
      <c r="B18" s="144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32</v>
      </c>
      <c r="F18" s="136">
        <f t="shared" si="1"/>
        <v>148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0.1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16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111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>
        <v>130</v>
      </c>
      <c r="U20" s="233"/>
    </row>
    <row r="21" spans="1:21" ht="12.75">
      <c r="A21" s="69"/>
      <c r="B21" s="75"/>
      <c r="C21" s="84">
        <v>7.66</v>
      </c>
      <c r="D21" s="88">
        <v>1.8</v>
      </c>
      <c r="E21" s="84">
        <v>5.8</v>
      </c>
      <c r="F21" s="84">
        <v>79.6</v>
      </c>
      <c r="G21" s="85">
        <v>44.5</v>
      </c>
      <c r="H21" s="85">
        <v>72.6</v>
      </c>
      <c r="I21" s="85">
        <v>22</v>
      </c>
      <c r="J21" s="85">
        <v>0.2</v>
      </c>
      <c r="K21" s="85">
        <v>136</v>
      </c>
      <c r="L21" s="85"/>
      <c r="M21" s="85"/>
      <c r="N21" s="85">
        <v>0.1</v>
      </c>
      <c r="O21" s="85"/>
      <c r="P21" s="85">
        <v>0.04</v>
      </c>
      <c r="Q21" s="85">
        <v>117</v>
      </c>
      <c r="R21" s="85">
        <v>2.6</v>
      </c>
      <c r="S21" s="85">
        <v>8.4</v>
      </c>
      <c r="T21" s="234"/>
      <c r="U21" s="235"/>
    </row>
    <row r="22" spans="1:21" ht="17.25" customHeight="1">
      <c r="A22" s="65" t="s">
        <v>181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110</v>
      </c>
      <c r="U22" s="203"/>
    </row>
    <row r="23" spans="1:21" ht="15.75" customHeight="1">
      <c r="A23" s="69"/>
      <c r="B23" s="69"/>
      <c r="C23" s="84">
        <v>2.6</v>
      </c>
      <c r="D23" s="88">
        <v>5.62</v>
      </c>
      <c r="E23" s="84">
        <v>3.5</v>
      </c>
      <c r="F23" s="84">
        <v>182.5</v>
      </c>
      <c r="G23" s="85">
        <v>45</v>
      </c>
      <c r="H23" s="85">
        <v>38.25</v>
      </c>
      <c r="I23" s="85">
        <v>2</v>
      </c>
      <c r="J23" s="85"/>
      <c r="K23" s="85">
        <v>15.2</v>
      </c>
      <c r="L23" s="85">
        <v>0.005</v>
      </c>
      <c r="M23" s="85"/>
      <c r="N23" s="85">
        <v>0.2</v>
      </c>
      <c r="O23" s="85"/>
      <c r="P23" s="85">
        <v>0.011</v>
      </c>
      <c r="Q23" s="85">
        <v>15.8</v>
      </c>
      <c r="R23" s="85">
        <v>5.1</v>
      </c>
      <c r="S23" s="85">
        <v>9.06</v>
      </c>
      <c r="T23" s="196"/>
      <c r="U23" s="197"/>
    </row>
    <row r="24" spans="1:21" ht="27" customHeight="1">
      <c r="A24" s="68" t="s">
        <v>182</v>
      </c>
      <c r="B24" s="70">
        <v>250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436</v>
      </c>
      <c r="U24" s="203"/>
    </row>
    <row r="25" spans="1:21" ht="12.75">
      <c r="A25" s="69"/>
      <c r="B25" s="75"/>
      <c r="C25" s="84">
        <v>11.25</v>
      </c>
      <c r="D25" s="88">
        <v>21.5</v>
      </c>
      <c r="E25" s="84">
        <v>7.95</v>
      </c>
      <c r="F25" s="84">
        <v>411.25</v>
      </c>
      <c r="G25" s="85">
        <v>77.2</v>
      </c>
      <c r="H25" s="131">
        <v>85</v>
      </c>
      <c r="I25" s="131">
        <v>10.5</v>
      </c>
      <c r="J25" s="131">
        <v>1.3</v>
      </c>
      <c r="K25" s="131">
        <v>139.4</v>
      </c>
      <c r="L25" s="169">
        <v>0.003</v>
      </c>
      <c r="M25" s="131"/>
      <c r="N25" s="131"/>
      <c r="O25" s="169">
        <v>0.22</v>
      </c>
      <c r="P25" s="131"/>
      <c r="Q25" s="131">
        <v>129.8</v>
      </c>
      <c r="R25" s="131"/>
      <c r="S25" s="85">
        <v>1.75</v>
      </c>
      <c r="T25" s="196"/>
      <c r="U25" s="197"/>
    </row>
    <row r="26" spans="1:21" ht="16.5" customHeight="1">
      <c r="A26" s="68" t="s">
        <v>147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638</v>
      </c>
      <c r="U26" s="203"/>
    </row>
    <row r="27" spans="1:21" ht="12.75">
      <c r="A27" s="69"/>
      <c r="B27" s="75"/>
      <c r="C27" s="84">
        <v>0.5</v>
      </c>
      <c r="D27" s="84"/>
      <c r="E27" s="84">
        <v>22.7</v>
      </c>
      <c r="F27" s="84">
        <v>156.5</v>
      </c>
      <c r="G27" s="85"/>
      <c r="H27" s="85"/>
      <c r="I27" s="85"/>
      <c r="J27" s="85"/>
      <c r="K27" s="85">
        <v>242.4</v>
      </c>
      <c r="L27" s="85"/>
      <c r="M27" s="85"/>
      <c r="N27" s="85"/>
      <c r="O27" s="85"/>
      <c r="P27" s="85"/>
      <c r="Q27" s="85"/>
      <c r="R27" s="85"/>
      <c r="S27" s="85">
        <v>5.2</v>
      </c>
      <c r="T27" s="196"/>
      <c r="U27" s="197"/>
    </row>
    <row r="28" spans="1:21" ht="12.75">
      <c r="A28" s="65" t="s">
        <v>12</v>
      </c>
      <c r="B28" s="77">
        <v>85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 t="s">
        <v>223</v>
      </c>
      <c r="U28" s="208"/>
    </row>
    <row r="29" spans="1:21" ht="12.75">
      <c r="A29" s="65"/>
      <c r="B29" s="77"/>
      <c r="C29" s="85">
        <v>5.3</v>
      </c>
      <c r="D29" s="85">
        <v>0.61</v>
      </c>
      <c r="E29" s="85">
        <v>39</v>
      </c>
      <c r="F29" s="85">
        <v>100.7</v>
      </c>
      <c r="G29" s="85">
        <v>77.5</v>
      </c>
      <c r="H29" s="85">
        <v>75.3</v>
      </c>
      <c r="I29" s="85">
        <v>0.69</v>
      </c>
      <c r="J29" s="85">
        <v>2.9</v>
      </c>
      <c r="K29" s="85">
        <v>87.8</v>
      </c>
      <c r="L29" s="85">
        <v>0.002</v>
      </c>
      <c r="M29" s="85"/>
      <c r="N29" s="85"/>
      <c r="O29" s="85">
        <v>0.24</v>
      </c>
      <c r="P29" s="85"/>
      <c r="Q29" s="85"/>
      <c r="R29" s="85"/>
      <c r="S29" s="85">
        <v>0.14</v>
      </c>
      <c r="T29" s="209"/>
      <c r="U29" s="210"/>
    </row>
    <row r="30" spans="1:21" ht="12.75">
      <c r="A30" s="68" t="s">
        <v>13</v>
      </c>
      <c r="B30" s="70">
        <v>54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9"/>
      <c r="B31" s="75"/>
      <c r="C31" s="85">
        <v>2.86</v>
      </c>
      <c r="D31" s="85">
        <v>0.52</v>
      </c>
      <c r="E31" s="85">
        <v>29.4</v>
      </c>
      <c r="F31" s="85">
        <v>106.8</v>
      </c>
      <c r="G31" s="85">
        <v>54.9</v>
      </c>
      <c r="H31" s="85">
        <v>66.4</v>
      </c>
      <c r="I31" s="85">
        <v>18.8</v>
      </c>
      <c r="J31" s="85">
        <v>2.1</v>
      </c>
      <c r="K31" s="85">
        <v>48.9</v>
      </c>
      <c r="L31" s="85">
        <v>0.001</v>
      </c>
      <c r="M31" s="85">
        <v>6E-05</v>
      </c>
      <c r="N31" s="85">
        <v>0.21</v>
      </c>
      <c r="O31" s="85">
        <v>0.23</v>
      </c>
      <c r="P31" s="85">
        <v>0.019</v>
      </c>
      <c r="Q31" s="85"/>
      <c r="R31" s="85"/>
      <c r="S31" s="85">
        <v>0.23</v>
      </c>
      <c r="T31" s="209"/>
      <c r="U31" s="210"/>
    </row>
    <row r="32" spans="1:21" ht="12.75">
      <c r="A32" s="64" t="s">
        <v>66</v>
      </c>
      <c r="B32" s="184">
        <f>SUM(B20+B22+B24+B26+B28+B30)</f>
        <v>939</v>
      </c>
      <c r="C32" s="71">
        <f>SUM(C21+C23+C25+C27+C29+C31)</f>
        <v>30.169999999999998</v>
      </c>
      <c r="D32" s="71">
        <f aca="true" t="shared" si="2" ref="D32:S32">SUM(D21+D23+D25+D27+D29+D31)</f>
        <v>30.05</v>
      </c>
      <c r="E32" s="71">
        <f t="shared" si="2"/>
        <v>108.35</v>
      </c>
      <c r="F32" s="71">
        <f t="shared" si="2"/>
        <v>1037.3500000000001</v>
      </c>
      <c r="G32" s="71">
        <f t="shared" si="2"/>
        <v>299.09999999999997</v>
      </c>
      <c r="H32" s="71">
        <f t="shared" si="2"/>
        <v>337.54999999999995</v>
      </c>
      <c r="I32" s="71">
        <f t="shared" si="2"/>
        <v>53.989999999999995</v>
      </c>
      <c r="J32" s="71">
        <f t="shared" si="2"/>
        <v>6.5</v>
      </c>
      <c r="K32" s="71">
        <f t="shared" si="2"/>
        <v>669.6999999999999</v>
      </c>
      <c r="L32" s="154">
        <f>SUM(L21+L23+L25+L27+L29+L31)</f>
        <v>0.011</v>
      </c>
      <c r="M32" s="71">
        <f t="shared" si="2"/>
        <v>6E-05</v>
      </c>
      <c r="N32" s="71">
        <f>SUM(N21+N23+N31)</f>
        <v>0.51</v>
      </c>
      <c r="O32" s="71">
        <f t="shared" si="2"/>
        <v>0.69</v>
      </c>
      <c r="P32" s="71">
        <f t="shared" si="2"/>
        <v>0.07</v>
      </c>
      <c r="Q32" s="71">
        <f t="shared" si="2"/>
        <v>262.6</v>
      </c>
      <c r="R32" s="71">
        <f t="shared" si="2"/>
        <v>7.699999999999999</v>
      </c>
      <c r="S32" s="71">
        <f t="shared" si="2"/>
        <v>24.78</v>
      </c>
      <c r="T32" s="194"/>
      <c r="U32" s="195"/>
    </row>
    <row r="33" spans="1:21" ht="12.75">
      <c r="A33" s="211" t="s">
        <v>46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1"/>
    </row>
    <row r="34" spans="1:21" ht="12.75">
      <c r="A34" s="66" t="s">
        <v>248</v>
      </c>
      <c r="B34" s="150">
        <v>100</v>
      </c>
      <c r="C34" s="85">
        <v>1.3</v>
      </c>
      <c r="D34" s="132">
        <v>1.43</v>
      </c>
      <c r="E34" s="85">
        <v>18.8</v>
      </c>
      <c r="F34" s="85">
        <v>92.6</v>
      </c>
      <c r="G34" s="85">
        <v>8</v>
      </c>
      <c r="H34" s="85">
        <v>28</v>
      </c>
      <c r="I34" s="85">
        <v>44</v>
      </c>
      <c r="J34" s="85">
        <v>1</v>
      </c>
      <c r="K34" s="85">
        <v>55</v>
      </c>
      <c r="L34" s="85">
        <v>0.005</v>
      </c>
      <c r="M34" s="85">
        <v>0.016</v>
      </c>
      <c r="N34" s="85">
        <v>0.35</v>
      </c>
      <c r="O34" s="85"/>
      <c r="P34" s="85">
        <v>0.049</v>
      </c>
      <c r="Q34" s="85">
        <v>23</v>
      </c>
      <c r="R34" s="85"/>
      <c r="S34" s="85">
        <v>9</v>
      </c>
      <c r="T34" s="225" t="s">
        <v>223</v>
      </c>
      <c r="U34" s="226"/>
    </row>
    <row r="35" spans="1:21" ht="12.75">
      <c r="A35" s="65" t="s">
        <v>280</v>
      </c>
      <c r="B35" s="77">
        <v>50</v>
      </c>
      <c r="C35" s="85">
        <v>0.96</v>
      </c>
      <c r="D35" s="85"/>
      <c r="E35" s="85">
        <v>0.84</v>
      </c>
      <c r="F35" s="85">
        <v>55.3</v>
      </c>
      <c r="G35" s="85">
        <v>24.03</v>
      </c>
      <c r="H35" s="85">
        <v>24.03</v>
      </c>
      <c r="I35" s="85">
        <v>23.2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162"/>
      <c r="U35" s="163"/>
    </row>
    <row r="36" spans="1:21" ht="15.75" customHeight="1">
      <c r="A36" s="68" t="s">
        <v>247</v>
      </c>
      <c r="B36" s="70">
        <v>200</v>
      </c>
      <c r="C36" s="90">
        <v>5.6</v>
      </c>
      <c r="D36" s="90">
        <v>5</v>
      </c>
      <c r="E36" s="90">
        <v>22.4</v>
      </c>
      <c r="F36" s="90">
        <v>162</v>
      </c>
      <c r="G36" s="85">
        <v>218</v>
      </c>
      <c r="H36" s="85">
        <v>172</v>
      </c>
      <c r="I36" s="85">
        <v>8</v>
      </c>
      <c r="J36" s="85">
        <v>0.2</v>
      </c>
      <c r="K36" s="85"/>
      <c r="L36" s="85">
        <v>0.018</v>
      </c>
      <c r="M36" s="85">
        <v>4E-05</v>
      </c>
      <c r="N36" s="85">
        <v>0.004</v>
      </c>
      <c r="O36" s="85"/>
      <c r="P36" s="85">
        <v>0.3</v>
      </c>
      <c r="Q36" s="85">
        <v>44</v>
      </c>
      <c r="R36" s="85">
        <v>0.1</v>
      </c>
      <c r="S36" s="85">
        <v>1.2</v>
      </c>
      <c r="T36" s="225" t="s">
        <v>223</v>
      </c>
      <c r="U36" s="226"/>
    </row>
    <row r="37" spans="1:21" ht="12.75">
      <c r="A37" s="64" t="s">
        <v>47</v>
      </c>
      <c r="B37" s="184">
        <f>SUM(B34+B35+B36)</f>
        <v>350</v>
      </c>
      <c r="C37" s="71">
        <f>SUM(C34+C35+C36)</f>
        <v>7.859999999999999</v>
      </c>
      <c r="D37" s="71">
        <f aca="true" t="shared" si="3" ref="D37:S37">SUM(D34+D35+D36)</f>
        <v>6.43</v>
      </c>
      <c r="E37" s="71">
        <f t="shared" si="3"/>
        <v>42.04</v>
      </c>
      <c r="F37" s="71">
        <f t="shared" si="3"/>
        <v>309.9</v>
      </c>
      <c r="G37" s="71">
        <f t="shared" si="3"/>
        <v>250.03</v>
      </c>
      <c r="H37" s="71">
        <f t="shared" si="3"/>
        <v>224.03</v>
      </c>
      <c r="I37" s="71">
        <f t="shared" si="3"/>
        <v>75.2</v>
      </c>
      <c r="J37" s="71">
        <f t="shared" si="3"/>
        <v>1.2</v>
      </c>
      <c r="K37" s="71">
        <f t="shared" si="3"/>
        <v>55</v>
      </c>
      <c r="L37" s="71">
        <f t="shared" si="3"/>
        <v>0.023</v>
      </c>
      <c r="M37" s="71">
        <f t="shared" si="3"/>
        <v>0.01604</v>
      </c>
      <c r="N37" s="71">
        <f>SUM(N34+N36)</f>
        <v>0.354</v>
      </c>
      <c r="O37" s="71">
        <f t="shared" si="3"/>
        <v>0</v>
      </c>
      <c r="P37" s="71">
        <f t="shared" si="3"/>
        <v>0.349</v>
      </c>
      <c r="Q37" s="71">
        <f t="shared" si="3"/>
        <v>67</v>
      </c>
      <c r="R37" s="71">
        <f t="shared" si="3"/>
        <v>0.1</v>
      </c>
      <c r="S37" s="71">
        <f t="shared" si="3"/>
        <v>10.2</v>
      </c>
      <c r="T37" s="194"/>
      <c r="U37" s="195"/>
    </row>
    <row r="38" spans="1:21" ht="12.75">
      <c r="A38" s="64" t="s">
        <v>48</v>
      </c>
      <c r="B38" s="71"/>
      <c r="C38" s="86">
        <f aca="true" t="shared" si="4" ref="C38:S38">SUM(C14+C18+C32+C37)</f>
        <v>72.1</v>
      </c>
      <c r="D38" s="86">
        <f t="shared" si="4"/>
        <v>54.87</v>
      </c>
      <c r="E38" s="86">
        <f t="shared" si="4"/>
        <v>285.39</v>
      </c>
      <c r="F38" s="86">
        <f t="shared" si="4"/>
        <v>2050.4300000000003</v>
      </c>
      <c r="G38" s="86">
        <f t="shared" si="4"/>
        <v>1032.23</v>
      </c>
      <c r="H38" s="86">
        <f t="shared" si="4"/>
        <v>985.42</v>
      </c>
      <c r="I38" s="86">
        <f t="shared" si="4"/>
        <v>312.14</v>
      </c>
      <c r="J38" s="86">
        <f t="shared" si="4"/>
        <v>15.91</v>
      </c>
      <c r="K38" s="86">
        <f t="shared" si="4"/>
        <v>967.67</v>
      </c>
      <c r="L38" s="86">
        <f t="shared" si="4"/>
        <v>0.0708</v>
      </c>
      <c r="M38" s="86">
        <f t="shared" si="4"/>
        <v>0.018189999999999998</v>
      </c>
      <c r="N38" s="86">
        <f>SUM(N14+N18+N32+N37)</f>
        <v>2.144</v>
      </c>
      <c r="O38" s="86">
        <f t="shared" si="4"/>
        <v>1.448</v>
      </c>
      <c r="P38" s="86">
        <f t="shared" si="4"/>
        <v>1.245</v>
      </c>
      <c r="Q38" s="86">
        <f t="shared" si="4"/>
        <v>727.98</v>
      </c>
      <c r="R38" s="86">
        <f t="shared" si="4"/>
        <v>12.459999999999999</v>
      </c>
      <c r="S38" s="86">
        <f t="shared" si="4"/>
        <v>53.540000000000006</v>
      </c>
      <c r="T38" s="71"/>
      <c r="U38" s="71"/>
    </row>
  </sheetData>
  <sheetProtection/>
  <mergeCells count="22">
    <mergeCell ref="T37:U37"/>
    <mergeCell ref="T24:U25"/>
    <mergeCell ref="T26:U27"/>
    <mergeCell ref="T30:U31"/>
    <mergeCell ref="T32:U32"/>
    <mergeCell ref="T28:U29"/>
    <mergeCell ref="A15:U15"/>
    <mergeCell ref="T16:U18"/>
    <mergeCell ref="T14:U14"/>
    <mergeCell ref="A19:U19"/>
    <mergeCell ref="T22:U23"/>
    <mergeCell ref="T36:U36"/>
    <mergeCell ref="T10:U11"/>
    <mergeCell ref="T12:U13"/>
    <mergeCell ref="A33:U33"/>
    <mergeCell ref="T34:U34"/>
    <mergeCell ref="A2:U2"/>
    <mergeCell ref="T4:U5"/>
    <mergeCell ref="T6:U7"/>
    <mergeCell ref="T3:U3"/>
    <mergeCell ref="T8:U9"/>
    <mergeCell ref="T20:U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B39" sqref="B39"/>
    </sheetView>
  </sheetViews>
  <sheetFormatPr defaultColWidth="9.140625" defaultRowHeight="12.75"/>
  <cols>
    <col min="1" max="1" width="17.140625" style="0" customWidth="1"/>
    <col min="2" max="2" width="6.57421875" style="0" customWidth="1"/>
    <col min="3" max="4" width="6.0039062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421875" style="0" customWidth="1"/>
    <col min="10" max="10" width="5.8515625" style="0" customWidth="1"/>
    <col min="11" max="11" width="6.7109375" style="0" customWidth="1"/>
    <col min="12" max="12" width="7.00390625" style="0" customWidth="1"/>
    <col min="13" max="13" width="8.421875" style="0" customWidth="1"/>
    <col min="14" max="14" width="5.7109375" style="0" customWidth="1"/>
    <col min="15" max="15" width="9.7109375" style="0" customWidth="1"/>
    <col min="16" max="16" width="9.8515625" style="0" customWidth="1"/>
    <col min="17" max="18" width="9.28125" style="0" customWidth="1"/>
    <col min="19" max="19" width="11.140625" style="0" customWidth="1"/>
    <col min="21" max="21" width="3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93</v>
      </c>
      <c r="G1" s="62" t="s">
        <v>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4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3.25" customHeight="1">
      <c r="A4" s="68" t="s">
        <v>104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96</v>
      </c>
      <c r="U4" s="203"/>
    </row>
    <row r="5" spans="1:21" ht="12.75">
      <c r="A5" s="65"/>
      <c r="B5" s="77"/>
      <c r="C5" s="85">
        <v>11</v>
      </c>
      <c r="D5" s="132">
        <v>11.5</v>
      </c>
      <c r="E5" s="85">
        <v>13.5</v>
      </c>
      <c r="F5" s="85">
        <v>173.25</v>
      </c>
      <c r="G5" s="85">
        <v>119.1</v>
      </c>
      <c r="H5" s="85">
        <v>90.5</v>
      </c>
      <c r="I5" s="85">
        <v>24.25</v>
      </c>
      <c r="J5" s="85">
        <v>1.6</v>
      </c>
      <c r="K5" s="85">
        <v>32.5</v>
      </c>
      <c r="L5" s="85">
        <v>0.04</v>
      </c>
      <c r="M5" s="85">
        <v>0.0007</v>
      </c>
      <c r="N5" s="85">
        <v>0.75</v>
      </c>
      <c r="O5" s="85">
        <v>0.1</v>
      </c>
      <c r="P5" s="85">
        <v>0.26</v>
      </c>
      <c r="Q5" s="85">
        <v>166.2</v>
      </c>
      <c r="R5" s="85">
        <v>2.5</v>
      </c>
      <c r="S5" s="85">
        <v>1.25</v>
      </c>
      <c r="T5" s="196"/>
      <c r="U5" s="197"/>
    </row>
    <row r="6" spans="1:21" ht="16.5" customHeight="1">
      <c r="A6" s="106" t="s">
        <v>99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/>
      <c r="U6" s="203"/>
    </row>
    <row r="7" spans="1:21" ht="12.75" customHeight="1">
      <c r="A7" s="87"/>
      <c r="B7" s="77">
        <v>200</v>
      </c>
      <c r="C7" s="132">
        <v>1.08</v>
      </c>
      <c r="D7" s="132">
        <v>1.08</v>
      </c>
      <c r="E7" s="85">
        <v>11.67</v>
      </c>
      <c r="F7" s="85">
        <v>58.7</v>
      </c>
      <c r="G7" s="85">
        <v>64.98</v>
      </c>
      <c r="H7" s="85">
        <v>31.9</v>
      </c>
      <c r="I7" s="85">
        <v>7.9</v>
      </c>
      <c r="J7" s="85">
        <v>0.79</v>
      </c>
      <c r="K7" s="85">
        <v>16.99</v>
      </c>
      <c r="L7" s="85">
        <v>0.009</v>
      </c>
      <c r="M7" s="85">
        <v>9E-05</v>
      </c>
      <c r="N7" s="85">
        <v>0.18</v>
      </c>
      <c r="O7" s="85">
        <v>0.109</v>
      </c>
      <c r="P7" s="85">
        <v>0.119</v>
      </c>
      <c r="Q7" s="85">
        <v>94.99</v>
      </c>
      <c r="R7" s="85">
        <v>0.9</v>
      </c>
      <c r="S7" s="85">
        <v>0.9</v>
      </c>
      <c r="T7" s="196"/>
      <c r="U7" s="197"/>
    </row>
    <row r="8" spans="1:21" ht="12.75" customHeight="1">
      <c r="A8" s="106" t="s">
        <v>157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3"/>
    </row>
    <row r="9" spans="1:21" ht="12.75" customHeight="1">
      <c r="A9" s="107"/>
      <c r="B9" s="77">
        <v>25</v>
      </c>
      <c r="C9" s="89">
        <v>8</v>
      </c>
      <c r="D9" s="89">
        <v>19.7</v>
      </c>
      <c r="E9" s="83">
        <v>2</v>
      </c>
      <c r="F9" s="83">
        <v>153.7</v>
      </c>
      <c r="G9" s="83">
        <v>220</v>
      </c>
      <c r="H9" s="83">
        <v>141</v>
      </c>
      <c r="I9" s="83">
        <v>6.75</v>
      </c>
      <c r="J9" s="83">
        <v>0.3</v>
      </c>
      <c r="K9" s="83">
        <v>0.4</v>
      </c>
      <c r="L9" s="83">
        <v>0.006</v>
      </c>
      <c r="M9" s="83"/>
      <c r="N9" s="83"/>
      <c r="O9" s="83">
        <v>0.012</v>
      </c>
      <c r="P9" s="83">
        <v>0.02</v>
      </c>
      <c r="Q9" s="83">
        <v>125</v>
      </c>
      <c r="R9" s="83">
        <v>0.27</v>
      </c>
      <c r="S9" s="83">
        <v>0.2</v>
      </c>
      <c r="T9" s="196"/>
      <c r="U9" s="197"/>
    </row>
    <row r="10" spans="1:21" ht="1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29.25" customHeight="1">
      <c r="A14" s="64" t="s">
        <v>45</v>
      </c>
      <c r="B14" s="185">
        <f>SUM(B4+B7+B9+B11+B13)</f>
        <v>600</v>
      </c>
      <c r="C14" s="71">
        <f>SUM(C5+C7+C9+C11+C13)</f>
        <v>27.5</v>
      </c>
      <c r="D14" s="71">
        <f aca="true" t="shared" si="0" ref="D14:S14">SUM(D5+D7+D9+D11+D13)</f>
        <v>33.29</v>
      </c>
      <c r="E14" s="71">
        <f t="shared" si="0"/>
        <v>89.83000000000001</v>
      </c>
      <c r="F14" s="71">
        <f t="shared" si="0"/>
        <v>569.45</v>
      </c>
      <c r="G14" s="71">
        <f t="shared" si="0"/>
        <v>521.18</v>
      </c>
      <c r="H14" s="71">
        <f t="shared" si="0"/>
        <v>406.29999999999995</v>
      </c>
      <c r="I14" s="71">
        <f t="shared" si="0"/>
        <v>58.449999999999996</v>
      </c>
      <c r="J14" s="71">
        <f t="shared" si="0"/>
        <v>7.19</v>
      </c>
      <c r="K14" s="71">
        <f t="shared" si="0"/>
        <v>173.49</v>
      </c>
      <c r="L14" s="71">
        <f t="shared" si="0"/>
        <v>0.057</v>
      </c>
      <c r="M14" s="71">
        <f t="shared" si="0"/>
        <v>0.0008500000000000001</v>
      </c>
      <c r="N14" s="71">
        <f t="shared" si="0"/>
        <v>1.0999999999999999</v>
      </c>
      <c r="O14" s="71">
        <f t="shared" si="0"/>
        <v>0.531</v>
      </c>
      <c r="P14" s="71">
        <f t="shared" si="0"/>
        <v>0.41500000000000004</v>
      </c>
      <c r="Q14" s="71">
        <f t="shared" si="0"/>
        <v>386.19</v>
      </c>
      <c r="R14" s="71">
        <f t="shared" si="0"/>
        <v>3.67</v>
      </c>
      <c r="S14" s="71">
        <f t="shared" si="0"/>
        <v>2.66</v>
      </c>
      <c r="T14" s="194"/>
      <c r="U14" s="195"/>
    </row>
    <row r="15" spans="1:21" ht="16.5" customHeight="1">
      <c r="A15" s="211" t="s">
        <v>237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2.75" customHeight="1">
      <c r="A16" s="68" t="s">
        <v>245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4.25" customHeight="1">
      <c r="A17" s="145"/>
      <c r="B17" s="143"/>
      <c r="C17" s="85">
        <v>0.8</v>
      </c>
      <c r="D17" s="132"/>
      <c r="E17" s="85">
        <v>22</v>
      </c>
      <c r="F17" s="85">
        <v>145</v>
      </c>
      <c r="G17" s="85">
        <v>9</v>
      </c>
      <c r="H17" s="85">
        <v>31</v>
      </c>
      <c r="I17" s="85">
        <v>47</v>
      </c>
      <c r="J17" s="85">
        <v>0.66</v>
      </c>
      <c r="K17" s="85">
        <v>53</v>
      </c>
      <c r="L17" s="85"/>
      <c r="M17" s="85"/>
      <c r="N17" s="85"/>
      <c r="O17" s="85"/>
      <c r="P17" s="85">
        <v>0.055</v>
      </c>
      <c r="Q17" s="85">
        <v>22</v>
      </c>
      <c r="R17" s="85"/>
      <c r="S17" s="85">
        <v>11</v>
      </c>
      <c r="T17" s="218"/>
      <c r="U17" s="219"/>
    </row>
    <row r="18" spans="1:21" ht="15" customHeight="1">
      <c r="A18" s="145" t="s">
        <v>236</v>
      </c>
      <c r="B18" s="144">
        <v>200</v>
      </c>
      <c r="C18" s="136">
        <f>SUM(C17)</f>
        <v>0.8</v>
      </c>
      <c r="D18" s="136">
        <f aca="true" t="shared" si="1" ref="D18:S18">SUM(D17)</f>
        <v>0</v>
      </c>
      <c r="E18" s="136">
        <f t="shared" si="1"/>
        <v>22</v>
      </c>
      <c r="F18" s="136">
        <f>SUM(F17)</f>
        <v>145</v>
      </c>
      <c r="G18" s="136">
        <f t="shared" si="1"/>
        <v>9</v>
      </c>
      <c r="H18" s="136">
        <f t="shared" si="1"/>
        <v>31</v>
      </c>
      <c r="I18" s="136">
        <f t="shared" si="1"/>
        <v>47</v>
      </c>
      <c r="J18" s="136">
        <f t="shared" si="1"/>
        <v>0.66</v>
      </c>
      <c r="K18" s="136">
        <f t="shared" si="1"/>
        <v>53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0.055</v>
      </c>
      <c r="Q18" s="136">
        <f t="shared" si="1"/>
        <v>22</v>
      </c>
      <c r="R18" s="136">
        <f t="shared" si="1"/>
        <v>0</v>
      </c>
      <c r="S18" s="136">
        <f t="shared" si="1"/>
        <v>11</v>
      </c>
      <c r="T18" s="220"/>
      <c r="U18" s="221"/>
    </row>
    <row r="19" spans="1:21" ht="12.75">
      <c r="A19" s="224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236" t="s">
        <v>152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 t="s">
        <v>226</v>
      </c>
      <c r="U20" s="228"/>
    </row>
    <row r="21" spans="1:21" ht="12" customHeight="1">
      <c r="A21" s="238"/>
      <c r="B21" s="69"/>
      <c r="C21" s="132">
        <v>6.4</v>
      </c>
      <c r="D21" s="85">
        <v>7.6</v>
      </c>
      <c r="E21" s="85">
        <v>6.5</v>
      </c>
      <c r="F21" s="85">
        <v>132</v>
      </c>
      <c r="G21" s="85">
        <v>17.2</v>
      </c>
      <c r="H21" s="85">
        <v>27.4</v>
      </c>
      <c r="I21" s="85">
        <v>10.4</v>
      </c>
      <c r="J21" s="85">
        <v>0.4</v>
      </c>
      <c r="K21" s="85">
        <v>115.6</v>
      </c>
      <c r="L21" s="85">
        <v>0.002</v>
      </c>
      <c r="M21" s="85"/>
      <c r="N21" s="85">
        <v>0.7</v>
      </c>
      <c r="O21" s="85"/>
      <c r="P21" s="85">
        <v>0.04</v>
      </c>
      <c r="Q21" s="85">
        <v>96</v>
      </c>
      <c r="R21" s="85"/>
      <c r="S21" s="85">
        <v>9.6</v>
      </c>
      <c r="T21" s="229"/>
      <c r="U21" s="230"/>
    </row>
    <row r="22" spans="1:21" ht="16.5" customHeight="1">
      <c r="A22" s="68" t="s">
        <v>183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132</v>
      </c>
      <c r="U22" s="203"/>
    </row>
    <row r="23" spans="1:21" ht="13.5" customHeight="1">
      <c r="A23" s="69"/>
      <c r="B23" s="72"/>
      <c r="C23" s="84">
        <v>4.2</v>
      </c>
      <c r="D23" s="88">
        <v>7.25</v>
      </c>
      <c r="E23" s="84">
        <v>3.3</v>
      </c>
      <c r="F23" s="84">
        <v>194</v>
      </c>
      <c r="G23" s="85">
        <v>19.87</v>
      </c>
      <c r="H23" s="85">
        <v>38.25</v>
      </c>
      <c r="I23" s="85">
        <v>2</v>
      </c>
      <c r="J23" s="85">
        <v>0.04</v>
      </c>
      <c r="K23" s="85">
        <v>28.25</v>
      </c>
      <c r="L23" s="85"/>
      <c r="M23" s="85"/>
      <c r="N23" s="85">
        <v>0.6</v>
      </c>
      <c r="O23" s="85"/>
      <c r="P23" s="85">
        <v>0.01</v>
      </c>
      <c r="Q23" s="85">
        <v>15.8</v>
      </c>
      <c r="R23" s="85"/>
      <c r="S23" s="85">
        <v>4.06</v>
      </c>
      <c r="T23" s="196"/>
      <c r="U23" s="197"/>
    </row>
    <row r="24" spans="1:21" ht="15" customHeight="1">
      <c r="A24" s="68" t="s">
        <v>184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451</v>
      </c>
      <c r="U24" s="203"/>
    </row>
    <row r="25" spans="1:21" ht="12.75">
      <c r="A25" s="69"/>
      <c r="B25" s="69"/>
      <c r="C25" s="84">
        <v>10.5</v>
      </c>
      <c r="D25" s="88">
        <v>13.1</v>
      </c>
      <c r="E25" s="84">
        <v>8.25</v>
      </c>
      <c r="F25" s="84">
        <v>235</v>
      </c>
      <c r="G25" s="85">
        <v>25</v>
      </c>
      <c r="H25" s="85">
        <v>105.8</v>
      </c>
      <c r="I25" s="85">
        <v>1.75</v>
      </c>
      <c r="J25" s="131">
        <v>0.1</v>
      </c>
      <c r="K25" s="85">
        <v>118</v>
      </c>
      <c r="L25" s="85"/>
      <c r="M25" s="85"/>
      <c r="N25" s="131">
        <v>0.12</v>
      </c>
      <c r="O25" s="85">
        <v>0.001</v>
      </c>
      <c r="P25" s="85"/>
      <c r="Q25" s="85">
        <v>119.6</v>
      </c>
      <c r="R25" s="85"/>
      <c r="S25" s="85"/>
      <c r="T25" s="196"/>
      <c r="U25" s="197"/>
    </row>
    <row r="26" spans="1:21" ht="12.75">
      <c r="A26" s="65" t="s">
        <v>91</v>
      </c>
      <c r="B26" s="77">
        <v>200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534</v>
      </c>
      <c r="U26" s="208"/>
    </row>
    <row r="27" spans="1:21" ht="12.75">
      <c r="A27" s="65"/>
      <c r="B27" s="65"/>
      <c r="C27" s="84">
        <v>5.2</v>
      </c>
      <c r="D27" s="88">
        <v>6.4</v>
      </c>
      <c r="E27" s="84">
        <v>17.2</v>
      </c>
      <c r="F27" s="84">
        <v>179</v>
      </c>
      <c r="G27" s="131">
        <v>42.8</v>
      </c>
      <c r="H27" s="131">
        <v>97.5</v>
      </c>
      <c r="I27" s="131">
        <v>33.4</v>
      </c>
      <c r="J27" s="131"/>
      <c r="K27" s="131">
        <v>50.2</v>
      </c>
      <c r="L27" s="131"/>
      <c r="M27" s="131"/>
      <c r="N27" s="131">
        <v>0.03</v>
      </c>
      <c r="O27" s="131"/>
      <c r="P27" s="131"/>
      <c r="Q27" s="131"/>
      <c r="R27" s="131">
        <v>4.93</v>
      </c>
      <c r="S27" s="85">
        <v>15.8</v>
      </c>
      <c r="T27" s="209"/>
      <c r="U27" s="210"/>
    </row>
    <row r="28" spans="1:21" ht="12.75">
      <c r="A28" s="68" t="s">
        <v>94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638</v>
      </c>
      <c r="U28" s="203"/>
    </row>
    <row r="29" spans="1:21" ht="12.75">
      <c r="A29" s="69"/>
      <c r="B29" s="75"/>
      <c r="C29" s="84">
        <v>0.6</v>
      </c>
      <c r="D29" s="84"/>
      <c r="E29" s="84">
        <v>29</v>
      </c>
      <c r="F29" s="84">
        <v>116</v>
      </c>
      <c r="G29" s="85"/>
      <c r="H29" s="85"/>
      <c r="I29" s="85"/>
      <c r="J29" s="85"/>
      <c r="K29" s="85">
        <v>232.5</v>
      </c>
      <c r="L29" s="85"/>
      <c r="M29" s="85"/>
      <c r="N29" s="85"/>
      <c r="O29" s="85"/>
      <c r="P29" s="85"/>
      <c r="Q29" s="85"/>
      <c r="R29" s="85"/>
      <c r="S29" s="85">
        <v>5.2</v>
      </c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75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35.06</v>
      </c>
      <c r="D34" s="71">
        <f aca="true" t="shared" si="2" ref="D34:S34">SUM(D21+D23+D25+D27+D29+D31+D33)</f>
        <v>35.480000000000004</v>
      </c>
      <c r="E34" s="71">
        <f t="shared" si="2"/>
        <v>132.65</v>
      </c>
      <c r="F34" s="71">
        <f t="shared" si="2"/>
        <v>1063.5</v>
      </c>
      <c r="G34" s="71">
        <f t="shared" si="2"/>
        <v>237.27</v>
      </c>
      <c r="H34" s="71">
        <f t="shared" si="2"/>
        <v>410.65</v>
      </c>
      <c r="I34" s="71">
        <f t="shared" si="2"/>
        <v>67.03999999999999</v>
      </c>
      <c r="J34" s="71">
        <f t="shared" si="2"/>
        <v>5.54</v>
      </c>
      <c r="K34" s="71">
        <f t="shared" si="2"/>
        <v>681.2499999999999</v>
      </c>
      <c r="L34" s="71">
        <f t="shared" si="2"/>
        <v>0.005</v>
      </c>
      <c r="M34" s="71">
        <f t="shared" si="2"/>
        <v>6E-05</v>
      </c>
      <c r="N34" s="71">
        <f t="shared" si="2"/>
        <v>1.66</v>
      </c>
      <c r="O34" s="71">
        <f t="shared" si="2"/>
        <v>0.471</v>
      </c>
      <c r="P34" s="71">
        <f t="shared" si="2"/>
        <v>0.069</v>
      </c>
      <c r="Q34" s="71">
        <f t="shared" si="2"/>
        <v>231.39999999999998</v>
      </c>
      <c r="R34" s="71">
        <f t="shared" si="2"/>
        <v>4.93</v>
      </c>
      <c r="S34" s="71">
        <f t="shared" si="2"/>
        <v>35.03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88</v>
      </c>
      <c r="B36" s="150">
        <v>100</v>
      </c>
      <c r="C36" s="85">
        <v>0.51</v>
      </c>
      <c r="D36" s="132"/>
      <c r="E36" s="85">
        <v>19</v>
      </c>
      <c r="F36" s="85">
        <v>58.4</v>
      </c>
      <c r="G36" s="85">
        <v>16</v>
      </c>
      <c r="H36" s="85">
        <v>11</v>
      </c>
      <c r="I36" s="85">
        <v>15</v>
      </c>
      <c r="J36" s="85">
        <v>1.2</v>
      </c>
      <c r="K36" s="85">
        <v>68</v>
      </c>
      <c r="L36" s="85">
        <v>0.004</v>
      </c>
      <c r="M36" s="85">
        <v>0.0099</v>
      </c>
      <c r="N36" s="85">
        <v>2</v>
      </c>
      <c r="O36" s="85"/>
      <c r="P36" s="85">
        <v>0.01</v>
      </c>
      <c r="Q36" s="85">
        <v>91</v>
      </c>
      <c r="R36" s="85"/>
      <c r="S36" s="85">
        <v>11</v>
      </c>
      <c r="T36" s="66"/>
      <c r="U36" s="66"/>
    </row>
    <row r="37" spans="1:21" ht="12.75">
      <c r="A37" s="66" t="s">
        <v>220</v>
      </c>
      <c r="B37" s="150">
        <v>100</v>
      </c>
      <c r="C37" s="90">
        <v>5.04</v>
      </c>
      <c r="D37" s="90">
        <v>4.5</v>
      </c>
      <c r="E37" s="90">
        <v>74</v>
      </c>
      <c r="F37" s="85">
        <v>371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239"/>
      <c r="U37" s="240"/>
    </row>
    <row r="38" spans="1:21" ht="12.75">
      <c r="A38" s="87" t="s">
        <v>249</v>
      </c>
      <c r="B38" s="77">
        <v>200</v>
      </c>
      <c r="C38" s="90">
        <v>5.59</v>
      </c>
      <c r="D38" s="90">
        <v>6.37</v>
      </c>
      <c r="E38" s="90">
        <v>9.37</v>
      </c>
      <c r="F38" s="90">
        <v>225</v>
      </c>
      <c r="G38" s="85">
        <v>221</v>
      </c>
      <c r="H38" s="85">
        <v>162</v>
      </c>
      <c r="I38" s="85">
        <v>2.8</v>
      </c>
      <c r="J38" s="85">
        <v>0.2</v>
      </c>
      <c r="K38" s="85"/>
      <c r="L38" s="85">
        <v>0.002</v>
      </c>
      <c r="M38" s="85">
        <v>0.04</v>
      </c>
      <c r="N38" s="85">
        <v>0.2</v>
      </c>
      <c r="O38" s="85">
        <v>0.002</v>
      </c>
      <c r="P38" s="85">
        <v>0.3</v>
      </c>
      <c r="Q38" s="85">
        <v>64</v>
      </c>
      <c r="R38" s="85">
        <v>0.1</v>
      </c>
      <c r="S38" s="85">
        <v>2</v>
      </c>
      <c r="T38" s="80"/>
      <c r="U38" s="79"/>
    </row>
    <row r="39" spans="1:21" ht="12.75">
      <c r="A39" s="64" t="s">
        <v>47</v>
      </c>
      <c r="B39" s="184">
        <f>SUM(B36+B37+B38)</f>
        <v>400</v>
      </c>
      <c r="C39" s="71">
        <f>SUM(C36+C37+C38)</f>
        <v>11.14</v>
      </c>
      <c r="D39" s="71">
        <f aca="true" t="shared" si="3" ref="D39:S39">SUM(D36+D37+D38)</f>
        <v>10.870000000000001</v>
      </c>
      <c r="E39" s="71">
        <f t="shared" si="3"/>
        <v>102.37</v>
      </c>
      <c r="F39" s="71">
        <f t="shared" si="3"/>
        <v>654.4</v>
      </c>
      <c r="G39" s="71">
        <f t="shared" si="3"/>
        <v>237</v>
      </c>
      <c r="H39" s="71">
        <f t="shared" si="3"/>
        <v>173</v>
      </c>
      <c r="I39" s="71">
        <f t="shared" si="3"/>
        <v>17.8</v>
      </c>
      <c r="J39" s="71">
        <f t="shared" si="3"/>
        <v>1.4</v>
      </c>
      <c r="K39" s="71">
        <f t="shared" si="3"/>
        <v>68</v>
      </c>
      <c r="L39" s="71">
        <f t="shared" si="3"/>
        <v>0.006</v>
      </c>
      <c r="M39" s="71">
        <f t="shared" si="3"/>
        <v>0.0499</v>
      </c>
      <c r="N39" s="71">
        <f t="shared" si="3"/>
        <v>2.2</v>
      </c>
      <c r="O39" s="71">
        <f t="shared" si="3"/>
        <v>0.002</v>
      </c>
      <c r="P39" s="71">
        <f t="shared" si="3"/>
        <v>0.31</v>
      </c>
      <c r="Q39" s="71">
        <f t="shared" si="3"/>
        <v>155</v>
      </c>
      <c r="R39" s="71">
        <f t="shared" si="3"/>
        <v>0.1</v>
      </c>
      <c r="S39" s="71">
        <f t="shared" si="3"/>
        <v>13</v>
      </c>
      <c r="T39" s="194"/>
      <c r="U39" s="195"/>
    </row>
    <row r="40" spans="1:21" ht="12.75">
      <c r="A40" s="64" t="s">
        <v>48</v>
      </c>
      <c r="B40" s="71"/>
      <c r="C40" s="86">
        <f>SUM(C14+C18+C34+C39)</f>
        <v>74.5</v>
      </c>
      <c r="D40" s="86">
        <f aca="true" t="shared" si="4" ref="D40:S40">SUM(D14+D18+D34+D39)</f>
        <v>79.64000000000001</v>
      </c>
      <c r="E40" s="86">
        <f t="shared" si="4"/>
        <v>346.85</v>
      </c>
      <c r="F40" s="86">
        <f t="shared" si="4"/>
        <v>2432.35</v>
      </c>
      <c r="G40" s="86">
        <f t="shared" si="4"/>
        <v>1004.4499999999999</v>
      </c>
      <c r="H40" s="86">
        <f t="shared" si="4"/>
        <v>1020.9499999999999</v>
      </c>
      <c r="I40" s="86">
        <f t="shared" si="4"/>
        <v>190.29</v>
      </c>
      <c r="J40" s="86">
        <f t="shared" si="4"/>
        <v>14.790000000000001</v>
      </c>
      <c r="K40" s="86">
        <f t="shared" si="4"/>
        <v>975.7399999999999</v>
      </c>
      <c r="L40" s="86">
        <f t="shared" si="4"/>
        <v>0.068</v>
      </c>
      <c r="M40" s="86">
        <f t="shared" si="4"/>
        <v>0.05081</v>
      </c>
      <c r="N40" s="86">
        <f t="shared" si="4"/>
        <v>4.96</v>
      </c>
      <c r="O40" s="86">
        <f t="shared" si="4"/>
        <v>1.004</v>
      </c>
      <c r="P40" s="86">
        <f t="shared" si="4"/>
        <v>0.849</v>
      </c>
      <c r="Q40" s="86">
        <f t="shared" si="4"/>
        <v>794.5899999999999</v>
      </c>
      <c r="R40" s="86">
        <f t="shared" si="4"/>
        <v>8.7</v>
      </c>
      <c r="S40" s="86">
        <f t="shared" si="4"/>
        <v>61.69</v>
      </c>
      <c r="T40" s="71"/>
      <c r="U40" s="71"/>
    </row>
  </sheetData>
  <sheetProtection/>
  <mergeCells count="23">
    <mergeCell ref="T8:U9"/>
    <mergeCell ref="T14:U14"/>
    <mergeCell ref="T10:U11"/>
    <mergeCell ref="T22:U23"/>
    <mergeCell ref="T37:U37"/>
    <mergeCell ref="T28:U29"/>
    <mergeCell ref="A2:U2"/>
    <mergeCell ref="T4:U5"/>
    <mergeCell ref="T6:U7"/>
    <mergeCell ref="T3:U3"/>
    <mergeCell ref="T24:U25"/>
    <mergeCell ref="T12:U13"/>
    <mergeCell ref="A19:U19"/>
    <mergeCell ref="A15:U15"/>
    <mergeCell ref="T16:U18"/>
    <mergeCell ref="T20:U21"/>
    <mergeCell ref="T39:U39"/>
    <mergeCell ref="T26:U27"/>
    <mergeCell ref="T30:U31"/>
    <mergeCell ref="A35:U35"/>
    <mergeCell ref="A20:A21"/>
    <mergeCell ref="T32:U33"/>
    <mergeCell ref="T34:U3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7">
      <selection activeCell="B39" sqref="B39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7109375" style="0" customWidth="1"/>
    <col min="4" max="4" width="5.851562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28125" style="0" customWidth="1"/>
    <col min="10" max="10" width="7.28125" style="0" customWidth="1"/>
    <col min="11" max="11" width="6.8515625" style="0" customWidth="1"/>
    <col min="12" max="12" width="7.421875" style="0" customWidth="1"/>
    <col min="13" max="13" width="6.8515625" style="0" customWidth="1"/>
    <col min="14" max="14" width="6.00390625" style="0" customWidth="1"/>
    <col min="15" max="15" width="10.140625" style="0" customWidth="1"/>
    <col min="16" max="16" width="9.7109375" style="0" customWidth="1"/>
    <col min="17" max="17" width="8.7109375" style="0" customWidth="1"/>
    <col min="18" max="18" width="8.57421875" style="0" customWidth="1"/>
    <col min="19" max="19" width="11.7109375" style="0" customWidth="1"/>
    <col min="21" max="21" width="3.00390625" style="0" customWidth="1"/>
  </cols>
  <sheetData>
    <row r="1" spans="1:21" ht="15" customHeight="1">
      <c r="A1" s="62"/>
      <c r="B1" s="62"/>
      <c r="C1" s="62"/>
      <c r="D1" s="62"/>
      <c r="E1" s="63"/>
      <c r="F1" s="74" t="s">
        <v>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1.7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2.5" customHeight="1">
      <c r="A4" s="68" t="s">
        <v>153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 t="s">
        <v>232</v>
      </c>
      <c r="U4" s="203"/>
    </row>
    <row r="5" spans="1:21" ht="12.75">
      <c r="A5" s="65"/>
      <c r="B5" s="77"/>
      <c r="C5" s="85">
        <v>10.7</v>
      </c>
      <c r="D5" s="132">
        <v>9</v>
      </c>
      <c r="E5" s="85">
        <v>15.5</v>
      </c>
      <c r="F5" s="85">
        <v>176</v>
      </c>
      <c r="G5" s="85">
        <v>114.5</v>
      </c>
      <c r="H5" s="85">
        <v>117.8</v>
      </c>
      <c r="I5" s="85">
        <v>30</v>
      </c>
      <c r="J5" s="85">
        <v>1</v>
      </c>
      <c r="K5" s="85">
        <v>39.4</v>
      </c>
      <c r="L5" s="85">
        <v>0.0012</v>
      </c>
      <c r="M5" s="85">
        <v>0.0007</v>
      </c>
      <c r="N5" s="85">
        <v>0.0025</v>
      </c>
      <c r="O5" s="85">
        <v>0.1</v>
      </c>
      <c r="P5" s="85">
        <v>0.31</v>
      </c>
      <c r="Q5" s="85">
        <v>186</v>
      </c>
      <c r="R5" s="85">
        <v>0.18</v>
      </c>
      <c r="S5" s="85">
        <v>2</v>
      </c>
      <c r="T5" s="196"/>
      <c r="U5" s="197"/>
    </row>
    <row r="6" spans="1:21" ht="15.75" customHeight="1">
      <c r="A6" s="106" t="s">
        <v>51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685</v>
      </c>
      <c r="U6" s="203"/>
    </row>
    <row r="7" spans="1:21" ht="15" customHeight="1">
      <c r="A7" s="87"/>
      <c r="B7" s="77">
        <v>200</v>
      </c>
      <c r="C7" s="132">
        <v>0.12</v>
      </c>
      <c r="D7" s="132"/>
      <c r="E7" s="85">
        <v>12.04</v>
      </c>
      <c r="F7" s="85">
        <v>48.64</v>
      </c>
      <c r="G7" s="85"/>
      <c r="H7" s="85">
        <v>2</v>
      </c>
      <c r="I7" s="85">
        <v>1.5</v>
      </c>
      <c r="J7" s="85"/>
      <c r="K7" s="85"/>
      <c r="L7" s="85"/>
      <c r="M7" s="85"/>
      <c r="N7" s="85">
        <v>0.3</v>
      </c>
      <c r="O7" s="85"/>
      <c r="P7" s="85"/>
      <c r="Q7" s="85"/>
      <c r="R7" s="85"/>
      <c r="S7" s="85"/>
      <c r="T7" s="196"/>
      <c r="U7" s="197"/>
    </row>
    <row r="8" spans="1:21" ht="18" customHeight="1">
      <c r="A8" s="106" t="s">
        <v>23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8"/>
    </row>
    <row r="9" spans="1:21" ht="12.75">
      <c r="A9" s="107" t="s">
        <v>52</v>
      </c>
      <c r="B9" s="77">
        <v>10</v>
      </c>
      <c r="C9" s="132">
        <v>0.08</v>
      </c>
      <c r="D9" s="132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09"/>
      <c r="U9" s="210"/>
    </row>
    <row r="10" spans="1:21" ht="13.5" customHeight="1">
      <c r="A10" s="106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4">
        <f>SUM(B4+B7+B9+B11+B13)</f>
        <v>585</v>
      </c>
      <c r="C14" s="71">
        <f>SUM(C5+C7+C9+C11+C13)</f>
        <v>18.32</v>
      </c>
      <c r="D14" s="71">
        <f aca="true" t="shared" si="0" ref="D14:S14">SUM(D5+D7+D9+D11+D13)</f>
        <v>37.24999999999999</v>
      </c>
      <c r="E14" s="71">
        <f t="shared" si="0"/>
        <v>90.36000000000001</v>
      </c>
      <c r="F14" s="71">
        <f t="shared" si="0"/>
        <v>524.54</v>
      </c>
      <c r="G14" s="71">
        <f t="shared" si="0"/>
        <v>231.72000000000003</v>
      </c>
      <c r="H14" s="71">
        <f t="shared" si="0"/>
        <v>264.4</v>
      </c>
      <c r="I14" s="71">
        <f t="shared" si="0"/>
        <v>51.089999999999996</v>
      </c>
      <c r="J14" s="71">
        <f t="shared" si="0"/>
        <v>5.5200000000000005</v>
      </c>
      <c r="K14" s="71">
        <f t="shared" si="0"/>
        <v>164.5</v>
      </c>
      <c r="L14" s="71">
        <f t="shared" si="0"/>
        <v>0.0038</v>
      </c>
      <c r="M14" s="71">
        <f t="shared" si="0"/>
        <v>0.00076</v>
      </c>
      <c r="N14" s="71">
        <f t="shared" si="0"/>
        <v>0.47250000000000003</v>
      </c>
      <c r="O14" s="71">
        <f t="shared" si="0"/>
        <v>0.44799999999999995</v>
      </c>
      <c r="P14" s="71">
        <f t="shared" si="0"/>
        <v>0.336</v>
      </c>
      <c r="Q14" s="71">
        <f t="shared" si="0"/>
        <v>284.3</v>
      </c>
      <c r="R14" s="71">
        <f t="shared" si="0"/>
        <v>0.32999999999999996</v>
      </c>
      <c r="S14" s="71">
        <f t="shared" si="0"/>
        <v>2.31</v>
      </c>
      <c r="T14" s="194"/>
      <c r="U14" s="195"/>
    </row>
    <row r="15" spans="1:21" ht="13.5" customHeight="1">
      <c r="A15" s="244" t="s">
        <v>238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</row>
    <row r="16" spans="1:21" ht="13.5" customHeight="1">
      <c r="A16" s="68" t="s">
        <v>216</v>
      </c>
      <c r="B16" s="146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0.96</v>
      </c>
      <c r="D17" s="85"/>
      <c r="E17" s="85">
        <v>19.2</v>
      </c>
      <c r="F17" s="85">
        <v>152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6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0.96</v>
      </c>
      <c r="D18" s="136">
        <f aca="true" t="shared" si="1" ref="D18:S18">SUM(D17)</f>
        <v>0</v>
      </c>
      <c r="E18" s="136">
        <f t="shared" si="1"/>
        <v>19.2</v>
      </c>
      <c r="F18" s="136">
        <f t="shared" si="1"/>
        <v>152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6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185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 t="s">
        <v>231</v>
      </c>
      <c r="U20" s="241"/>
    </row>
    <row r="21" spans="1:21" ht="12.75">
      <c r="A21" s="69"/>
      <c r="B21" s="75"/>
      <c r="C21" s="85">
        <v>7.4</v>
      </c>
      <c r="D21" s="85">
        <v>7.5</v>
      </c>
      <c r="E21" s="85">
        <v>5</v>
      </c>
      <c r="F21" s="85">
        <v>151.3</v>
      </c>
      <c r="G21" s="85">
        <v>12</v>
      </c>
      <c r="H21" s="85">
        <v>74</v>
      </c>
      <c r="I21" s="85">
        <v>11</v>
      </c>
      <c r="J21" s="85">
        <v>0.3</v>
      </c>
      <c r="K21" s="85">
        <v>116</v>
      </c>
      <c r="L21" s="85"/>
      <c r="M21" s="85"/>
      <c r="N21" s="85">
        <v>1.5</v>
      </c>
      <c r="O21" s="85"/>
      <c r="P21" s="85"/>
      <c r="Q21" s="85">
        <v>42</v>
      </c>
      <c r="R21" s="85"/>
      <c r="S21" s="85">
        <v>8</v>
      </c>
      <c r="T21" s="242"/>
      <c r="U21" s="243"/>
    </row>
    <row r="22" spans="1:21" ht="22.5">
      <c r="A22" s="65" t="s">
        <v>186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47</v>
      </c>
      <c r="U22" s="203"/>
    </row>
    <row r="23" spans="1:21" ht="15.75" customHeight="1">
      <c r="A23" s="69"/>
      <c r="B23" s="69"/>
      <c r="C23" s="84">
        <v>5.8</v>
      </c>
      <c r="D23" s="88">
        <v>6.87</v>
      </c>
      <c r="E23" s="84">
        <v>14.4</v>
      </c>
      <c r="F23" s="84">
        <v>192.5</v>
      </c>
      <c r="G23" s="85">
        <v>45</v>
      </c>
      <c r="H23" s="85">
        <v>28.25</v>
      </c>
      <c r="I23" s="85">
        <v>2</v>
      </c>
      <c r="J23" s="85"/>
      <c r="K23" s="85">
        <v>19.5</v>
      </c>
      <c r="L23" s="85"/>
      <c r="M23" s="85">
        <v>0.03</v>
      </c>
      <c r="N23" s="85">
        <v>0.12</v>
      </c>
      <c r="O23" s="85"/>
      <c r="P23" s="85">
        <v>0.11</v>
      </c>
      <c r="Q23" s="85">
        <v>15.8</v>
      </c>
      <c r="R23" s="85"/>
      <c r="S23" s="85">
        <v>2.66</v>
      </c>
      <c r="T23" s="196"/>
      <c r="U23" s="197"/>
    </row>
    <row r="24" spans="1:21" ht="23.25" customHeight="1">
      <c r="A24" s="68" t="s">
        <v>187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139</v>
      </c>
      <c r="U24" s="203"/>
    </row>
    <row r="25" spans="1:21" ht="12.75">
      <c r="A25" s="69"/>
      <c r="B25" s="69"/>
      <c r="C25" s="84">
        <v>16.8</v>
      </c>
      <c r="D25" s="88">
        <v>20.8</v>
      </c>
      <c r="E25" s="84">
        <v>6.9</v>
      </c>
      <c r="F25" s="84">
        <v>331.6</v>
      </c>
      <c r="G25" s="85">
        <v>202.4</v>
      </c>
      <c r="H25" s="85">
        <v>215</v>
      </c>
      <c r="I25" s="85">
        <v>21.4</v>
      </c>
      <c r="J25" s="85">
        <v>2.8</v>
      </c>
      <c r="K25" s="85">
        <v>109</v>
      </c>
      <c r="L25" s="85">
        <v>0.014</v>
      </c>
      <c r="M25" s="85"/>
      <c r="N25" s="85">
        <v>0.5</v>
      </c>
      <c r="O25" s="85"/>
      <c r="P25" s="85">
        <v>0.09</v>
      </c>
      <c r="Q25" s="85">
        <v>239</v>
      </c>
      <c r="R25" s="85">
        <v>6.5</v>
      </c>
      <c r="S25" s="85">
        <v>0.7</v>
      </c>
      <c r="T25" s="196"/>
      <c r="U25" s="197"/>
    </row>
    <row r="26" spans="1:21" ht="18.75" customHeight="1">
      <c r="A26" s="68" t="s">
        <v>50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520</v>
      </c>
      <c r="U26" s="203"/>
    </row>
    <row r="27" spans="1:21" ht="12.75">
      <c r="A27" s="69"/>
      <c r="B27" s="76"/>
      <c r="C27" s="167">
        <v>4.35</v>
      </c>
      <c r="D27" s="167">
        <v>4.94</v>
      </c>
      <c r="E27" s="168">
        <v>22</v>
      </c>
      <c r="F27" s="168">
        <v>227</v>
      </c>
      <c r="G27" s="85">
        <v>45</v>
      </c>
      <c r="H27" s="131">
        <v>67</v>
      </c>
      <c r="I27" s="131">
        <v>0.82</v>
      </c>
      <c r="J27" s="131"/>
      <c r="K27" s="131">
        <v>131.6</v>
      </c>
      <c r="L27" s="131"/>
      <c r="M27" s="131"/>
      <c r="N27" s="169">
        <v>0.9</v>
      </c>
      <c r="O27" s="131"/>
      <c r="P27" s="131"/>
      <c r="Q27" s="131">
        <v>22.2</v>
      </c>
      <c r="R27" s="131"/>
      <c r="S27" s="85">
        <v>21</v>
      </c>
      <c r="T27" s="196"/>
      <c r="U27" s="197"/>
    </row>
    <row r="28" spans="1:21" ht="22.5">
      <c r="A28" s="68" t="s">
        <v>159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699</v>
      </c>
      <c r="U28" s="203"/>
    </row>
    <row r="29" spans="1:21" ht="12.75">
      <c r="A29" s="69"/>
      <c r="B29" s="75"/>
      <c r="C29" s="84">
        <v>0.1</v>
      </c>
      <c r="D29" s="84"/>
      <c r="E29" s="84">
        <v>25.1</v>
      </c>
      <c r="F29" s="84">
        <v>96</v>
      </c>
      <c r="G29" s="85">
        <v>24</v>
      </c>
      <c r="H29" s="85">
        <v>8.1</v>
      </c>
      <c r="I29" s="85">
        <v>8.43</v>
      </c>
      <c r="J29" s="85">
        <v>0.33</v>
      </c>
      <c r="K29" s="85">
        <v>230</v>
      </c>
      <c r="L29" s="85">
        <v>0.03</v>
      </c>
      <c r="M29" s="85"/>
      <c r="N29" s="85">
        <v>1.1</v>
      </c>
      <c r="O29" s="85">
        <v>0.01</v>
      </c>
      <c r="P29" s="85">
        <v>0.01</v>
      </c>
      <c r="Q29" s="85">
        <v>3</v>
      </c>
      <c r="R29" s="85"/>
      <c r="S29" s="85">
        <v>13.3</v>
      </c>
      <c r="T29" s="196"/>
      <c r="U29" s="197"/>
    </row>
    <row r="30" spans="1:21" ht="12.75">
      <c r="A30" s="65" t="s">
        <v>155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75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42.61</v>
      </c>
      <c r="D34" s="71">
        <f aca="true" t="shared" si="2" ref="D34:R34">SUM(D21+D23+D25+D27+D29+D31+D33)</f>
        <v>41.24</v>
      </c>
      <c r="E34" s="71">
        <f t="shared" si="2"/>
        <v>141.8</v>
      </c>
      <c r="F34" s="71">
        <f t="shared" si="2"/>
        <v>1205.9</v>
      </c>
      <c r="G34" s="71">
        <f t="shared" si="2"/>
        <v>460.79999999999995</v>
      </c>
      <c r="H34" s="71">
        <f t="shared" si="2"/>
        <v>534.0500000000001</v>
      </c>
      <c r="I34" s="71">
        <f t="shared" si="2"/>
        <v>63.14</v>
      </c>
      <c r="J34" s="71">
        <f t="shared" si="2"/>
        <v>8.43</v>
      </c>
      <c r="K34" s="71">
        <f t="shared" si="2"/>
        <v>742.8</v>
      </c>
      <c r="L34" s="71">
        <f t="shared" si="2"/>
        <v>0.047</v>
      </c>
      <c r="M34" s="71">
        <f t="shared" si="2"/>
        <v>0.03006</v>
      </c>
      <c r="N34" s="71">
        <f t="shared" si="2"/>
        <v>4.33</v>
      </c>
      <c r="O34" s="71">
        <f t="shared" si="2"/>
        <v>0.48</v>
      </c>
      <c r="P34" s="71">
        <f t="shared" si="2"/>
        <v>0.229</v>
      </c>
      <c r="Q34" s="71">
        <f t="shared" si="2"/>
        <v>322</v>
      </c>
      <c r="R34" s="71">
        <f t="shared" si="2"/>
        <v>6.5</v>
      </c>
      <c r="S34" s="71">
        <f>SUM(S21+S23+S25+S27+S29+S31+S33)</f>
        <v>46.029999999999994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110</v>
      </c>
      <c r="B36" s="150">
        <v>100</v>
      </c>
      <c r="C36" s="85">
        <v>0.8</v>
      </c>
      <c r="D36" s="132">
        <v>0.2</v>
      </c>
      <c r="E36" s="85">
        <v>7.49</v>
      </c>
      <c r="F36" s="85">
        <v>49.8</v>
      </c>
      <c r="G36" s="85">
        <v>35</v>
      </c>
      <c r="H36" s="85">
        <v>17</v>
      </c>
      <c r="I36" s="85">
        <v>11</v>
      </c>
      <c r="J36" s="85">
        <v>0.1</v>
      </c>
      <c r="K36" s="85">
        <v>55</v>
      </c>
      <c r="L36" s="85">
        <v>0.02</v>
      </c>
      <c r="M36" s="85">
        <v>0.01</v>
      </c>
      <c r="N36" s="85">
        <v>0.4</v>
      </c>
      <c r="O36" s="85"/>
      <c r="P36" s="85">
        <v>0.029</v>
      </c>
      <c r="Q36" s="85">
        <v>92</v>
      </c>
      <c r="R36" s="85"/>
      <c r="S36" s="85">
        <v>10.5</v>
      </c>
      <c r="T36" s="66"/>
      <c r="U36" s="66"/>
    </row>
    <row r="37" spans="1:21" ht="12.75">
      <c r="A37" s="65" t="s">
        <v>188</v>
      </c>
      <c r="B37" s="77">
        <v>50</v>
      </c>
      <c r="C37" s="90">
        <v>4.7</v>
      </c>
      <c r="D37" s="90">
        <v>3.4</v>
      </c>
      <c r="E37" s="90">
        <v>28.5</v>
      </c>
      <c r="F37" s="90">
        <v>155.5</v>
      </c>
      <c r="G37" s="85"/>
      <c r="H37" s="85"/>
      <c r="I37" s="85"/>
      <c r="J37" s="85"/>
      <c r="K37" s="85"/>
      <c r="L37" s="85"/>
      <c r="M37" s="85"/>
      <c r="N37" s="85"/>
      <c r="O37" s="85"/>
      <c r="P37" s="85">
        <v>0.2</v>
      </c>
      <c r="Q37" s="85"/>
      <c r="R37" s="85"/>
      <c r="S37" s="85"/>
      <c r="T37" s="196">
        <v>279</v>
      </c>
      <c r="U37" s="197"/>
    </row>
    <row r="38" spans="1:21" ht="14.25" customHeight="1">
      <c r="A38" s="68" t="s">
        <v>203</v>
      </c>
      <c r="B38" s="70">
        <v>200</v>
      </c>
      <c r="C38" s="85">
        <v>5.6</v>
      </c>
      <c r="D38" s="85">
        <v>5</v>
      </c>
      <c r="E38" s="85">
        <v>22</v>
      </c>
      <c r="F38" s="85">
        <v>201</v>
      </c>
      <c r="G38" s="85">
        <v>208</v>
      </c>
      <c r="H38" s="85">
        <v>172</v>
      </c>
      <c r="I38" s="85">
        <v>18</v>
      </c>
      <c r="J38" s="85">
        <v>0.2</v>
      </c>
      <c r="K38" s="85"/>
      <c r="L38" s="85">
        <v>0.01</v>
      </c>
      <c r="M38" s="85">
        <v>3E-05</v>
      </c>
      <c r="N38" s="85">
        <v>0.003</v>
      </c>
      <c r="O38" s="85"/>
      <c r="P38" s="85">
        <v>0.3</v>
      </c>
      <c r="Q38" s="85">
        <v>61</v>
      </c>
      <c r="R38" s="85">
        <v>0.1</v>
      </c>
      <c r="S38" s="85">
        <v>1.2</v>
      </c>
      <c r="T38" s="225" t="s">
        <v>223</v>
      </c>
      <c r="U38" s="226"/>
    </row>
    <row r="39" spans="1:21" ht="12.75">
      <c r="A39" s="64" t="s">
        <v>47</v>
      </c>
      <c r="B39" s="184">
        <f>SUM(B36+B37+B38)</f>
        <v>350</v>
      </c>
      <c r="C39" s="71">
        <f>SUM(C36+C37+C38)</f>
        <v>11.1</v>
      </c>
      <c r="D39" s="71">
        <f aca="true" t="shared" si="3" ref="D39:S39">SUM(D36+D37+D38)</f>
        <v>8.6</v>
      </c>
      <c r="E39" s="71">
        <f t="shared" si="3"/>
        <v>57.99</v>
      </c>
      <c r="F39" s="71">
        <f t="shared" si="3"/>
        <v>406.3</v>
      </c>
      <c r="G39" s="71">
        <f t="shared" si="3"/>
        <v>243</v>
      </c>
      <c r="H39" s="71">
        <f t="shared" si="3"/>
        <v>189</v>
      </c>
      <c r="I39" s="71">
        <f t="shared" si="3"/>
        <v>29</v>
      </c>
      <c r="J39" s="71">
        <f t="shared" si="3"/>
        <v>0.30000000000000004</v>
      </c>
      <c r="K39" s="71">
        <f t="shared" si="3"/>
        <v>55</v>
      </c>
      <c r="L39" s="71">
        <f t="shared" si="3"/>
        <v>0.03</v>
      </c>
      <c r="M39" s="71">
        <f t="shared" si="3"/>
        <v>0.01003</v>
      </c>
      <c r="N39" s="71">
        <f t="shared" si="3"/>
        <v>0.403</v>
      </c>
      <c r="O39" s="71">
        <f t="shared" si="3"/>
        <v>0</v>
      </c>
      <c r="P39" s="71">
        <f t="shared" si="3"/>
        <v>0.529</v>
      </c>
      <c r="Q39" s="71">
        <f t="shared" si="3"/>
        <v>153</v>
      </c>
      <c r="R39" s="71">
        <f t="shared" si="3"/>
        <v>0.1</v>
      </c>
      <c r="S39" s="71">
        <f t="shared" si="3"/>
        <v>11.7</v>
      </c>
      <c r="T39" s="194"/>
      <c r="U39" s="195"/>
    </row>
    <row r="40" spans="1:21" ht="12.75">
      <c r="A40" s="64" t="s">
        <v>48</v>
      </c>
      <c r="B40" s="71"/>
      <c r="C40" s="86">
        <f>SUM(C14+C18+C34+C39)</f>
        <v>72.99</v>
      </c>
      <c r="D40" s="86">
        <f aca="true" t="shared" si="4" ref="D40:R40">SUM(D14+D18+D34+D39)</f>
        <v>87.08999999999999</v>
      </c>
      <c r="E40" s="86">
        <f t="shared" si="4"/>
        <v>309.35</v>
      </c>
      <c r="F40" s="86">
        <f t="shared" si="4"/>
        <v>2288.7400000000002</v>
      </c>
      <c r="G40" s="86">
        <f t="shared" si="4"/>
        <v>975.52</v>
      </c>
      <c r="H40" s="86">
        <f t="shared" si="4"/>
        <v>1011.45</v>
      </c>
      <c r="I40" s="86">
        <f t="shared" si="4"/>
        <v>161.23000000000002</v>
      </c>
      <c r="J40" s="86">
        <f t="shared" si="4"/>
        <v>14.25</v>
      </c>
      <c r="K40" s="86">
        <f t="shared" si="4"/>
        <v>999.3</v>
      </c>
      <c r="L40" s="86">
        <f t="shared" si="4"/>
        <v>0.0808</v>
      </c>
      <c r="M40" s="86">
        <f t="shared" si="4"/>
        <v>0.04085</v>
      </c>
      <c r="N40" s="86">
        <f t="shared" si="4"/>
        <v>5.2065</v>
      </c>
      <c r="O40" s="86">
        <f t="shared" si="4"/>
        <v>0.9279999999999999</v>
      </c>
      <c r="P40" s="86">
        <f t="shared" si="4"/>
        <v>1.104</v>
      </c>
      <c r="Q40" s="86">
        <f t="shared" si="4"/>
        <v>759.3</v>
      </c>
      <c r="R40" s="86">
        <f t="shared" si="4"/>
        <v>6.93</v>
      </c>
      <c r="S40" s="86">
        <f>SUM(S14+S18+S34+S39)</f>
        <v>66.03999999999999</v>
      </c>
      <c r="T40" s="71"/>
      <c r="U40" s="71"/>
    </row>
  </sheetData>
  <sheetProtection/>
  <mergeCells count="23">
    <mergeCell ref="T10:U11"/>
    <mergeCell ref="T20:U21"/>
    <mergeCell ref="T12:U13"/>
    <mergeCell ref="T16:U18"/>
    <mergeCell ref="A15:U15"/>
    <mergeCell ref="T14:U14"/>
    <mergeCell ref="A35:U35"/>
    <mergeCell ref="T37:U37"/>
    <mergeCell ref="T32:U33"/>
    <mergeCell ref="T28:U29"/>
    <mergeCell ref="T38:U38"/>
    <mergeCell ref="T34:U34"/>
    <mergeCell ref="T30:U31"/>
    <mergeCell ref="A2:U2"/>
    <mergeCell ref="T4:U5"/>
    <mergeCell ref="T6:U7"/>
    <mergeCell ref="T3:U3"/>
    <mergeCell ref="T8:U9"/>
    <mergeCell ref="T39:U39"/>
    <mergeCell ref="A19:U19"/>
    <mergeCell ref="T22:U23"/>
    <mergeCell ref="T24:U25"/>
    <mergeCell ref="T26:U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7">
      <selection activeCell="B39" sqref="B39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6.00390625" style="0" customWidth="1"/>
    <col min="4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6.421875" style="0" customWidth="1"/>
    <col min="10" max="10" width="5.7109375" style="0" customWidth="1"/>
    <col min="11" max="11" width="5.8515625" style="0" customWidth="1"/>
    <col min="12" max="13" width="6.7109375" style="0" customWidth="1"/>
    <col min="14" max="14" width="6.28125" style="0" customWidth="1"/>
    <col min="15" max="15" width="9.57421875" style="0" customWidth="1"/>
    <col min="16" max="16" width="10.140625" style="0" customWidth="1"/>
    <col min="17" max="17" width="8.8515625" style="0" customWidth="1"/>
    <col min="18" max="18" width="9.28125" style="0" customWidth="1"/>
    <col min="19" max="19" width="11.14062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2.5" customHeight="1">
      <c r="A3" s="65" t="s">
        <v>43</v>
      </c>
      <c r="B3" s="66" t="s">
        <v>144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2.5" customHeight="1">
      <c r="A4" s="68" t="s">
        <v>178</v>
      </c>
      <c r="B4" s="70" t="s">
        <v>251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366</v>
      </c>
      <c r="U4" s="203"/>
    </row>
    <row r="5" spans="1:21" ht="12.75">
      <c r="A5" s="69"/>
      <c r="B5" s="75"/>
      <c r="C5" s="89">
        <v>19.5</v>
      </c>
      <c r="D5" s="85">
        <v>15.3</v>
      </c>
      <c r="E5" s="85">
        <v>11</v>
      </c>
      <c r="F5" s="85">
        <v>361</v>
      </c>
      <c r="G5" s="83">
        <v>207</v>
      </c>
      <c r="H5" s="83">
        <v>127</v>
      </c>
      <c r="I5" s="83">
        <v>22</v>
      </c>
      <c r="J5" s="83">
        <v>1.1</v>
      </c>
      <c r="K5" s="83"/>
      <c r="L5" s="83">
        <v>0.01</v>
      </c>
      <c r="M5" s="83"/>
      <c r="N5" s="83">
        <v>0.034</v>
      </c>
      <c r="O5" s="83"/>
      <c r="P5" s="83">
        <v>0.14</v>
      </c>
      <c r="Q5" s="83">
        <v>146</v>
      </c>
      <c r="R5" s="83">
        <v>3.3</v>
      </c>
      <c r="S5" s="83">
        <v>2.5</v>
      </c>
      <c r="T5" s="196"/>
      <c r="U5" s="197"/>
    </row>
    <row r="6" spans="1:21" ht="21" customHeight="1">
      <c r="A6" s="68" t="s">
        <v>156</v>
      </c>
      <c r="B6" s="70"/>
      <c r="C6" s="85"/>
      <c r="D6" s="90"/>
      <c r="E6" s="90"/>
      <c r="F6" s="90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693</v>
      </c>
      <c r="U6" s="203"/>
    </row>
    <row r="7" spans="1:21" ht="15" customHeight="1">
      <c r="A7" s="69"/>
      <c r="B7" s="75">
        <v>200</v>
      </c>
      <c r="C7" s="132">
        <v>2.4</v>
      </c>
      <c r="D7" s="132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196"/>
      <c r="U7" s="197"/>
    </row>
    <row r="8" spans="1:21" ht="16.5" customHeight="1">
      <c r="A8" s="83" t="s">
        <v>150</v>
      </c>
      <c r="B8" s="70"/>
      <c r="C8" s="83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>
        <v>337</v>
      </c>
      <c r="U8" s="203"/>
    </row>
    <row r="9" spans="1:21" ht="12.75">
      <c r="A9" s="69"/>
      <c r="B9" s="75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196"/>
      <c r="U9" s="197"/>
    </row>
    <row r="10" spans="1:21" ht="15" customHeight="1">
      <c r="A10" s="68" t="s">
        <v>12</v>
      </c>
      <c r="B10" s="70"/>
      <c r="C10" s="83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02" t="s">
        <v>223</v>
      </c>
      <c r="U10" s="208"/>
    </row>
    <row r="11" spans="1:21" ht="15" customHeight="1">
      <c r="A11" s="69"/>
      <c r="B11" s="75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5" customHeight="1">
      <c r="A12" s="65" t="s">
        <v>13</v>
      </c>
      <c r="B12" s="77"/>
      <c r="C12" s="83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02" t="s">
        <v>223</v>
      </c>
      <c r="U12" s="208"/>
    </row>
    <row r="13" spans="1:21" ht="15" customHeight="1">
      <c r="A13" s="65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4">
        <v>570</v>
      </c>
      <c r="C14" s="71">
        <f>SUM(C5+C7+C9+C11+C13)</f>
        <v>40.22</v>
      </c>
      <c r="D14" s="71">
        <f aca="true" t="shared" si="0" ref="D14:S14">SUM(D5+D7+D9+D11+D13)</f>
        <v>23.439999999999998</v>
      </c>
      <c r="E14" s="71">
        <f t="shared" si="0"/>
        <v>87.80000000000001</v>
      </c>
      <c r="F14" s="71">
        <f t="shared" si="0"/>
        <v>724.4799999999999</v>
      </c>
      <c r="G14" s="71">
        <f t="shared" si="0"/>
        <v>555.1</v>
      </c>
      <c r="H14" s="71">
        <f t="shared" si="0"/>
        <v>446.34000000000003</v>
      </c>
      <c r="I14" s="71">
        <f>SUM(I5+I7+I9+I11+I13)</f>
        <v>140.75</v>
      </c>
      <c r="J14" s="71">
        <f t="shared" si="0"/>
        <v>7.61</v>
      </c>
      <c r="K14" s="71">
        <f t="shared" si="0"/>
        <v>212.32</v>
      </c>
      <c r="L14" s="71">
        <f t="shared" si="0"/>
        <v>0.034800000000000005</v>
      </c>
      <c r="M14" s="71">
        <f t="shared" si="0"/>
        <v>0.00139</v>
      </c>
      <c r="N14" s="71">
        <f t="shared" si="0"/>
        <v>0.5640000000000001</v>
      </c>
      <c r="O14" s="71">
        <f t="shared" si="0"/>
        <v>0.638</v>
      </c>
      <c r="P14" s="71">
        <f t="shared" si="0"/>
        <v>0.546</v>
      </c>
      <c r="Q14" s="71">
        <f t="shared" si="0"/>
        <v>361.88</v>
      </c>
      <c r="R14" s="71">
        <f t="shared" si="0"/>
        <v>5.46</v>
      </c>
      <c r="S14" s="71">
        <f t="shared" si="0"/>
        <v>3.81</v>
      </c>
      <c r="T14" s="194"/>
      <c r="U14" s="195"/>
    </row>
    <row r="15" spans="1:21" ht="13.5" customHeight="1">
      <c r="A15" s="211" t="s">
        <v>239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</row>
    <row r="16" spans="1:21" ht="13.5" customHeight="1">
      <c r="A16" s="68" t="s">
        <v>67</v>
      </c>
      <c r="B16" s="146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1.6</v>
      </c>
      <c r="D17" s="85"/>
      <c r="E17" s="85">
        <v>32</v>
      </c>
      <c r="F17" s="85">
        <v>148</v>
      </c>
      <c r="G17" s="85">
        <v>14</v>
      </c>
      <c r="H17" s="85">
        <v>14</v>
      </c>
      <c r="I17" s="85">
        <v>4.2</v>
      </c>
      <c r="J17" s="85">
        <v>0.1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16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32</v>
      </c>
      <c r="F18" s="136">
        <f t="shared" si="1"/>
        <v>148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0.1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16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189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02" t="s">
        <v>227</v>
      </c>
      <c r="U20" s="203"/>
    </row>
    <row r="21" spans="1:21" ht="12.75">
      <c r="A21" s="69"/>
      <c r="B21" s="75"/>
      <c r="C21" s="84">
        <v>7.06</v>
      </c>
      <c r="D21" s="88">
        <v>0.38</v>
      </c>
      <c r="E21" s="84">
        <v>5.83</v>
      </c>
      <c r="F21" s="84">
        <v>46.3</v>
      </c>
      <c r="G21" s="85">
        <v>16</v>
      </c>
      <c r="H21" s="85">
        <v>67</v>
      </c>
      <c r="I21" s="85">
        <v>151.6</v>
      </c>
      <c r="J21" s="85">
        <v>0.04</v>
      </c>
      <c r="K21" s="85">
        <v>105</v>
      </c>
      <c r="L21" s="85">
        <v>0.04</v>
      </c>
      <c r="M21" s="85"/>
      <c r="N21" s="85">
        <v>0.3</v>
      </c>
      <c r="O21" s="85"/>
      <c r="P21" s="85">
        <v>0.04</v>
      </c>
      <c r="Q21" s="85">
        <v>107.6</v>
      </c>
      <c r="R21" s="85"/>
      <c r="S21" s="85">
        <v>4.1</v>
      </c>
      <c r="T21" s="196"/>
      <c r="U21" s="197"/>
    </row>
    <row r="22" spans="1:21" ht="21" customHeight="1">
      <c r="A22" s="65" t="s">
        <v>161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 t="s">
        <v>229</v>
      </c>
      <c r="U22" s="203"/>
    </row>
    <row r="23" spans="1:21" ht="15.75" customHeight="1">
      <c r="A23" s="69"/>
      <c r="B23" s="69"/>
      <c r="C23" s="84">
        <v>8.5</v>
      </c>
      <c r="D23" s="88">
        <v>12.75</v>
      </c>
      <c r="E23" s="84">
        <v>2.37</v>
      </c>
      <c r="F23" s="84">
        <v>373.7</v>
      </c>
      <c r="G23" s="85">
        <v>106.25</v>
      </c>
      <c r="H23" s="85">
        <v>139.5</v>
      </c>
      <c r="I23" s="85">
        <v>30.6</v>
      </c>
      <c r="J23" s="85">
        <v>0.2</v>
      </c>
      <c r="K23" s="85"/>
      <c r="L23" s="85">
        <v>0.018</v>
      </c>
      <c r="M23" s="85"/>
      <c r="N23" s="85">
        <v>0.6</v>
      </c>
      <c r="O23" s="85"/>
      <c r="P23" s="85"/>
      <c r="Q23" s="85">
        <v>114.6</v>
      </c>
      <c r="R23" s="85">
        <v>4.75</v>
      </c>
      <c r="S23" s="85">
        <v>9</v>
      </c>
      <c r="T23" s="196"/>
      <c r="U23" s="197"/>
    </row>
    <row r="24" spans="1:21" ht="22.5" customHeight="1">
      <c r="A24" s="68" t="s">
        <v>233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39"/>
      <c r="U24" s="240"/>
    </row>
    <row r="25" spans="1:21" ht="12.75">
      <c r="A25" s="69"/>
      <c r="B25" s="75"/>
      <c r="C25" s="84">
        <v>10.4</v>
      </c>
      <c r="D25" s="88">
        <v>16.6</v>
      </c>
      <c r="E25" s="84">
        <v>4.4</v>
      </c>
      <c r="F25" s="84">
        <v>241.9</v>
      </c>
      <c r="G25" s="85">
        <v>86</v>
      </c>
      <c r="H25" s="85">
        <v>100</v>
      </c>
      <c r="I25" s="85">
        <v>14</v>
      </c>
      <c r="J25" s="85"/>
      <c r="K25" s="85">
        <v>260</v>
      </c>
      <c r="L25" s="85"/>
      <c r="M25" s="85"/>
      <c r="N25" s="85"/>
      <c r="O25" s="85"/>
      <c r="P25" s="85">
        <v>0.2</v>
      </c>
      <c r="Q25" s="85">
        <v>85</v>
      </c>
      <c r="R25" s="85"/>
      <c r="S25" s="85"/>
      <c r="T25" s="247"/>
      <c r="U25" s="248"/>
    </row>
    <row r="26" spans="1:21" ht="14.25" customHeight="1">
      <c r="A26" s="68" t="s">
        <v>191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 t="s">
        <v>228</v>
      </c>
      <c r="U26" s="203"/>
    </row>
    <row r="27" spans="1:21" ht="12.75">
      <c r="A27" s="69"/>
      <c r="B27" s="76"/>
      <c r="C27" s="84">
        <v>4.2</v>
      </c>
      <c r="D27" s="88">
        <v>13.06</v>
      </c>
      <c r="E27" s="84">
        <v>28.9</v>
      </c>
      <c r="F27" s="84">
        <v>290.6</v>
      </c>
      <c r="G27" s="85">
        <v>12.6</v>
      </c>
      <c r="H27" s="85">
        <v>33.06</v>
      </c>
      <c r="I27" s="85">
        <v>10.8</v>
      </c>
      <c r="J27" s="85"/>
      <c r="K27" s="85">
        <v>44.6</v>
      </c>
      <c r="L27" s="85"/>
      <c r="M27" s="85"/>
      <c r="N27" s="85"/>
      <c r="O27" s="85"/>
      <c r="P27" s="85">
        <v>0.014</v>
      </c>
      <c r="Q27" s="85"/>
      <c r="R27" s="85"/>
      <c r="S27" s="85"/>
      <c r="T27" s="196"/>
      <c r="U27" s="197"/>
    </row>
    <row r="28" spans="1:21" ht="12.75">
      <c r="A28" s="68" t="s">
        <v>192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631</v>
      </c>
      <c r="U28" s="203"/>
    </row>
    <row r="29" spans="1:21" ht="12.75">
      <c r="A29" s="69"/>
      <c r="B29" s="75"/>
      <c r="C29" s="84">
        <v>0.2</v>
      </c>
      <c r="D29" s="84"/>
      <c r="E29" s="84">
        <v>29.8</v>
      </c>
      <c r="F29" s="84">
        <v>142</v>
      </c>
      <c r="G29" s="85"/>
      <c r="H29" s="85"/>
      <c r="I29" s="85"/>
      <c r="J29" s="85">
        <v>0.2</v>
      </c>
      <c r="K29" s="85">
        <v>212.5</v>
      </c>
      <c r="L29" s="85"/>
      <c r="M29" s="85"/>
      <c r="N29" s="85"/>
      <c r="O29" s="85"/>
      <c r="P29" s="85"/>
      <c r="Q29" s="85"/>
      <c r="R29" s="85"/>
      <c r="S29" s="85">
        <v>5.2</v>
      </c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69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38.519999999999996</v>
      </c>
      <c r="D34" s="71">
        <f aca="true" t="shared" si="2" ref="D34:R34">SUM(D21+D23+D25+D27+D29+D31+D33)</f>
        <v>43.92000000000001</v>
      </c>
      <c r="E34" s="71">
        <f t="shared" si="2"/>
        <v>139.7</v>
      </c>
      <c r="F34" s="71">
        <f t="shared" si="2"/>
        <v>1302</v>
      </c>
      <c r="G34" s="71">
        <f t="shared" si="2"/>
        <v>353.25</v>
      </c>
      <c r="H34" s="71">
        <f t="shared" si="2"/>
        <v>481.26</v>
      </c>
      <c r="I34" s="71">
        <f>SUM(I21+I23+I25+I27+I31+I33)</f>
        <v>226.49</v>
      </c>
      <c r="J34" s="71">
        <f t="shared" si="2"/>
        <v>5.4399999999999995</v>
      </c>
      <c r="K34" s="71">
        <f t="shared" si="2"/>
        <v>758.8</v>
      </c>
      <c r="L34" s="71">
        <f t="shared" si="2"/>
        <v>0.061</v>
      </c>
      <c r="M34" s="71">
        <f t="shared" si="2"/>
        <v>6E-05</v>
      </c>
      <c r="N34" s="71">
        <f t="shared" si="2"/>
        <v>1.1099999999999999</v>
      </c>
      <c r="O34" s="71">
        <f t="shared" si="2"/>
        <v>0.47</v>
      </c>
      <c r="P34" s="71">
        <f t="shared" si="2"/>
        <v>0.273</v>
      </c>
      <c r="Q34" s="71">
        <f t="shared" si="2"/>
        <v>307.2</v>
      </c>
      <c r="R34" s="71">
        <f t="shared" si="2"/>
        <v>4.75</v>
      </c>
      <c r="S34" s="71">
        <f>SUM(S21+S23+S29+S31+S33)</f>
        <v>18.67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248</v>
      </c>
      <c r="B36" s="150">
        <v>100</v>
      </c>
      <c r="C36" s="85">
        <v>1.3</v>
      </c>
      <c r="D36" s="132">
        <v>1.43</v>
      </c>
      <c r="E36" s="85">
        <v>18.8</v>
      </c>
      <c r="F36" s="85">
        <v>92.6</v>
      </c>
      <c r="G36" s="85">
        <v>8</v>
      </c>
      <c r="H36" s="85">
        <v>28</v>
      </c>
      <c r="I36" s="85">
        <v>44</v>
      </c>
      <c r="J36" s="85">
        <v>1</v>
      </c>
      <c r="K36" s="85">
        <v>198</v>
      </c>
      <c r="L36" s="85">
        <v>0.005</v>
      </c>
      <c r="M36" s="85">
        <v>0.016</v>
      </c>
      <c r="N36" s="85">
        <v>0.35</v>
      </c>
      <c r="O36" s="85"/>
      <c r="P36" s="85">
        <v>0.049</v>
      </c>
      <c r="Q36" s="85">
        <v>65</v>
      </c>
      <c r="R36" s="85"/>
      <c r="S36" s="85">
        <v>7.5</v>
      </c>
      <c r="T36" s="66"/>
      <c r="U36" s="66"/>
    </row>
    <row r="37" spans="1:21" ht="12.75">
      <c r="A37" s="65" t="s">
        <v>193</v>
      </c>
      <c r="B37" s="77" t="s">
        <v>218</v>
      </c>
      <c r="C37" s="90">
        <v>5.98</v>
      </c>
      <c r="D37" s="90">
        <v>7.52</v>
      </c>
      <c r="E37" s="90">
        <v>103.64</v>
      </c>
      <c r="F37" s="90">
        <v>346.8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196">
        <v>685</v>
      </c>
      <c r="U37" s="197"/>
    </row>
    <row r="38" spans="1:21" ht="17.25" customHeight="1">
      <c r="A38" s="68" t="s">
        <v>215</v>
      </c>
      <c r="B38" s="70">
        <v>200</v>
      </c>
      <c r="C38" s="85">
        <v>1</v>
      </c>
      <c r="D38" s="85">
        <v>1</v>
      </c>
      <c r="E38" s="85">
        <v>10.8</v>
      </c>
      <c r="F38" s="85">
        <v>54.3</v>
      </c>
      <c r="G38" s="85">
        <v>72.2</v>
      </c>
      <c r="H38" s="85">
        <v>35.5</v>
      </c>
      <c r="I38" s="85">
        <v>13.3</v>
      </c>
      <c r="J38" s="85">
        <v>0.8</v>
      </c>
      <c r="K38" s="85">
        <v>18.8</v>
      </c>
      <c r="L38" s="85">
        <v>0.01</v>
      </c>
      <c r="M38" s="85">
        <v>0.0001</v>
      </c>
      <c r="N38" s="85">
        <v>0.16</v>
      </c>
      <c r="O38" s="85">
        <v>0.12</v>
      </c>
      <c r="P38" s="85">
        <v>0.13</v>
      </c>
      <c r="Q38" s="85">
        <v>105.5</v>
      </c>
      <c r="R38" s="85">
        <v>1.05</v>
      </c>
      <c r="S38" s="85">
        <v>0.83</v>
      </c>
      <c r="T38" s="239"/>
      <c r="U38" s="240"/>
    </row>
    <row r="39" spans="1:21" ht="12.75">
      <c r="A39" s="64" t="s">
        <v>47</v>
      </c>
      <c r="B39" s="184">
        <v>305</v>
      </c>
      <c r="C39" s="71">
        <f>SUM(C36+C37+C38)</f>
        <v>8.280000000000001</v>
      </c>
      <c r="D39" s="71">
        <f aca="true" t="shared" si="3" ref="D39:S39">SUM(D36+D37+D38)</f>
        <v>9.95</v>
      </c>
      <c r="E39" s="71">
        <f t="shared" si="3"/>
        <v>133.24</v>
      </c>
      <c r="F39" s="71">
        <f t="shared" si="3"/>
        <v>493.7</v>
      </c>
      <c r="G39" s="71">
        <f t="shared" si="3"/>
        <v>80.2</v>
      </c>
      <c r="H39" s="71">
        <f t="shared" si="3"/>
        <v>63.5</v>
      </c>
      <c r="I39" s="71">
        <f t="shared" si="3"/>
        <v>57.3</v>
      </c>
      <c r="J39" s="71">
        <f t="shared" si="3"/>
        <v>1.8</v>
      </c>
      <c r="K39" s="71">
        <f t="shared" si="3"/>
        <v>216.8</v>
      </c>
      <c r="L39" s="71">
        <f t="shared" si="3"/>
        <v>0.015</v>
      </c>
      <c r="M39" s="71">
        <f t="shared" si="3"/>
        <v>0.0161</v>
      </c>
      <c r="N39" s="71">
        <f t="shared" si="3"/>
        <v>0.51</v>
      </c>
      <c r="O39" s="71">
        <f t="shared" si="3"/>
        <v>0.12</v>
      </c>
      <c r="P39" s="71">
        <f t="shared" si="3"/>
        <v>0.179</v>
      </c>
      <c r="Q39" s="71">
        <f t="shared" si="3"/>
        <v>170.5</v>
      </c>
      <c r="R39" s="71">
        <f t="shared" si="3"/>
        <v>1.05</v>
      </c>
      <c r="S39" s="71">
        <f t="shared" si="3"/>
        <v>8.33</v>
      </c>
      <c r="T39" s="194"/>
      <c r="U39" s="195"/>
    </row>
    <row r="40" spans="1:21" ht="12.75">
      <c r="A40" s="64" t="s">
        <v>48</v>
      </c>
      <c r="B40" s="71"/>
      <c r="C40" s="86">
        <f>SUM(C14+C18+C34+C39)</f>
        <v>88.62</v>
      </c>
      <c r="D40" s="86">
        <f aca="true" t="shared" si="4" ref="D40:S40">SUM(D14+D18+D34+D39)</f>
        <v>77.31000000000002</v>
      </c>
      <c r="E40" s="86">
        <f t="shared" si="4"/>
        <v>392.74</v>
      </c>
      <c r="F40" s="86">
        <f t="shared" si="4"/>
        <v>2668.18</v>
      </c>
      <c r="G40" s="86">
        <f t="shared" si="4"/>
        <v>1002.5500000000001</v>
      </c>
      <c r="H40" s="86">
        <f t="shared" si="4"/>
        <v>1005.1</v>
      </c>
      <c r="I40" s="86">
        <f t="shared" si="4"/>
        <v>428.74</v>
      </c>
      <c r="J40" s="86">
        <f t="shared" si="4"/>
        <v>14.95</v>
      </c>
      <c r="K40" s="86">
        <f t="shared" si="4"/>
        <v>1209.32</v>
      </c>
      <c r="L40" s="86">
        <f t="shared" si="4"/>
        <v>0.1108</v>
      </c>
      <c r="M40" s="86">
        <f t="shared" si="4"/>
        <v>0.01755</v>
      </c>
      <c r="N40" s="86">
        <f t="shared" si="4"/>
        <v>2.184</v>
      </c>
      <c r="O40" s="86">
        <f t="shared" si="4"/>
        <v>1.2280000000000002</v>
      </c>
      <c r="P40" s="86">
        <f t="shared" si="4"/>
        <v>1.018</v>
      </c>
      <c r="Q40" s="86">
        <f t="shared" si="4"/>
        <v>839.5799999999999</v>
      </c>
      <c r="R40" s="86">
        <f t="shared" si="4"/>
        <v>11.260000000000002</v>
      </c>
      <c r="S40" s="86">
        <f t="shared" si="4"/>
        <v>46.81</v>
      </c>
      <c r="T40" s="71"/>
      <c r="U40" s="71"/>
    </row>
  </sheetData>
  <sheetProtection/>
  <mergeCells count="23">
    <mergeCell ref="T39:U39"/>
    <mergeCell ref="A19:U19"/>
    <mergeCell ref="T22:U23"/>
    <mergeCell ref="T24:U25"/>
    <mergeCell ref="T26:U27"/>
    <mergeCell ref="T34:U34"/>
    <mergeCell ref="T20:U21"/>
    <mergeCell ref="T30:U31"/>
    <mergeCell ref="T38:U38"/>
    <mergeCell ref="A2:U2"/>
    <mergeCell ref="T4:U5"/>
    <mergeCell ref="T6:U7"/>
    <mergeCell ref="T3:U3"/>
    <mergeCell ref="T8:U9"/>
    <mergeCell ref="T10:U11"/>
    <mergeCell ref="T14:U14"/>
    <mergeCell ref="A35:U35"/>
    <mergeCell ref="T37:U37"/>
    <mergeCell ref="T28:U29"/>
    <mergeCell ref="T32:U33"/>
    <mergeCell ref="T12:U13"/>
    <mergeCell ref="T16:U18"/>
    <mergeCell ref="A15:U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0">
      <selection activeCell="B39" sqref="B39"/>
    </sheetView>
  </sheetViews>
  <sheetFormatPr defaultColWidth="9.140625" defaultRowHeight="12.75"/>
  <cols>
    <col min="1" max="1" width="17.140625" style="0" customWidth="1"/>
    <col min="2" max="2" width="8.28125" style="0" customWidth="1"/>
    <col min="3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5.57421875" style="0" customWidth="1"/>
    <col min="10" max="10" width="6.7109375" style="0" customWidth="1"/>
    <col min="11" max="11" width="5.57421875" style="0" customWidth="1"/>
    <col min="12" max="12" width="6.8515625" style="0" customWidth="1"/>
    <col min="13" max="13" width="7.57421875" style="0" customWidth="1"/>
    <col min="14" max="14" width="6.7109375" style="0" customWidth="1"/>
    <col min="15" max="15" width="9.7109375" style="0" customWidth="1"/>
    <col min="16" max="16" width="9.57421875" style="0" customWidth="1"/>
    <col min="17" max="17" width="8.8515625" style="0" customWidth="1"/>
    <col min="18" max="18" width="8.7109375" style="0" customWidth="1"/>
    <col min="19" max="19" width="12.00390625" style="0" customWidth="1"/>
    <col min="21" max="21" width="2.7109375" style="0" customWidth="1"/>
  </cols>
  <sheetData>
    <row r="1" spans="1:21" ht="15" customHeight="1">
      <c r="A1" s="62"/>
      <c r="B1" s="62"/>
      <c r="C1" s="62"/>
      <c r="D1" s="62"/>
      <c r="E1" s="63"/>
      <c r="F1" s="74" t="s">
        <v>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19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4" customHeight="1">
      <c r="A4" s="68" t="s">
        <v>89</v>
      </c>
      <c r="B4" s="81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93</v>
      </c>
      <c r="U4" s="203"/>
    </row>
    <row r="5" spans="1:21" ht="12.75">
      <c r="A5" s="65"/>
      <c r="B5" s="77"/>
      <c r="C5" s="85">
        <v>15.25</v>
      </c>
      <c r="D5" s="132">
        <v>12</v>
      </c>
      <c r="E5" s="85">
        <v>12</v>
      </c>
      <c r="F5" s="85">
        <v>164.5</v>
      </c>
      <c r="G5" s="85">
        <v>108.25</v>
      </c>
      <c r="H5" s="85">
        <v>78.25</v>
      </c>
      <c r="I5" s="85">
        <v>22.87</v>
      </c>
      <c r="J5" s="85">
        <v>1.1</v>
      </c>
      <c r="K5" s="85">
        <v>14.4</v>
      </c>
      <c r="L5" s="85">
        <v>0.01</v>
      </c>
      <c r="M5" s="85"/>
      <c r="N5" s="85">
        <v>0.12</v>
      </c>
      <c r="O5" s="85">
        <v>0.18</v>
      </c>
      <c r="P5" s="85">
        <v>0.25</v>
      </c>
      <c r="Q5" s="85">
        <v>186.2</v>
      </c>
      <c r="R5" s="85">
        <v>1.5</v>
      </c>
      <c r="S5" s="85">
        <v>2</v>
      </c>
      <c r="T5" s="196"/>
      <c r="U5" s="197"/>
    </row>
    <row r="6" spans="1:21" ht="16.5" customHeight="1">
      <c r="A6" s="106" t="s">
        <v>92</v>
      </c>
      <c r="B6" s="70"/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686</v>
      </c>
      <c r="U6" s="203"/>
    </row>
    <row r="7" spans="1:21" ht="15" customHeight="1">
      <c r="A7" s="87"/>
      <c r="B7" s="77">
        <v>200</v>
      </c>
      <c r="C7" s="85">
        <v>0.12</v>
      </c>
      <c r="D7" s="132"/>
      <c r="E7" s="85">
        <v>9.03</v>
      </c>
      <c r="F7" s="85">
        <v>36.48</v>
      </c>
      <c r="G7" s="85">
        <v>13.55</v>
      </c>
      <c r="H7" s="85">
        <v>25.88</v>
      </c>
      <c r="I7" s="85">
        <v>10.55</v>
      </c>
      <c r="J7" s="85"/>
      <c r="K7" s="85">
        <v>25.94</v>
      </c>
      <c r="L7" s="85">
        <v>0.02</v>
      </c>
      <c r="M7" s="85"/>
      <c r="N7" s="85">
        <v>0.1</v>
      </c>
      <c r="O7" s="85"/>
      <c r="P7" s="85"/>
      <c r="Q7" s="85"/>
      <c r="R7" s="85"/>
      <c r="S7" s="85">
        <v>5.2</v>
      </c>
      <c r="T7" s="196"/>
      <c r="U7" s="197"/>
    </row>
    <row r="8" spans="1:21" ht="15.75" customHeight="1">
      <c r="A8" s="106" t="s">
        <v>31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3"/>
    </row>
    <row r="9" spans="1:21" ht="12.75">
      <c r="A9" s="107"/>
      <c r="B9" s="77">
        <v>30</v>
      </c>
      <c r="C9" s="89">
        <v>9.6</v>
      </c>
      <c r="D9" s="89">
        <v>24</v>
      </c>
      <c r="E9" s="83">
        <v>2.4</v>
      </c>
      <c r="F9" s="83">
        <v>180</v>
      </c>
      <c r="G9" s="83">
        <v>275</v>
      </c>
      <c r="H9" s="83">
        <v>207.2</v>
      </c>
      <c r="I9" s="83">
        <v>8.1</v>
      </c>
      <c r="J9" s="83">
        <v>0.36</v>
      </c>
      <c r="K9" s="83">
        <v>0.48</v>
      </c>
      <c r="L9" s="83">
        <v>0.007</v>
      </c>
      <c r="M9" s="83"/>
      <c r="N9" s="83"/>
      <c r="O9" s="83">
        <v>0.014</v>
      </c>
      <c r="P9" s="83">
        <v>0.024</v>
      </c>
      <c r="Q9" s="83">
        <v>148</v>
      </c>
      <c r="R9" s="83">
        <v>0.32</v>
      </c>
      <c r="S9" s="83">
        <v>0.24</v>
      </c>
      <c r="T9" s="196"/>
      <c r="U9" s="197"/>
    </row>
    <row r="10" spans="1:21" ht="15" customHeight="1">
      <c r="A10" s="106" t="s">
        <v>12</v>
      </c>
      <c r="B10" s="70"/>
      <c r="C10" s="13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02" t="s">
        <v>223</v>
      </c>
      <c r="U10" s="208"/>
    </row>
    <row r="11" spans="1:21" ht="12.75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2.75">
      <c r="A12" s="87" t="s">
        <v>13</v>
      </c>
      <c r="B12" s="70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02" t="s">
        <v>223</v>
      </c>
      <c r="U12" s="208"/>
    </row>
    <row r="13" spans="1:21" ht="12.75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13.5" customHeight="1">
      <c r="A14" s="64" t="s">
        <v>45</v>
      </c>
      <c r="B14" s="184">
        <f>SUM(B4+B7+B9+B11+B13)</f>
        <v>605</v>
      </c>
      <c r="C14" s="71">
        <f>SUM(C5+C7+C9+C11+C13)</f>
        <v>32.39</v>
      </c>
      <c r="D14" s="71">
        <f aca="true" t="shared" si="0" ref="D14:S14">SUM(D5+D7+D9+D11+D13)</f>
        <v>37.01</v>
      </c>
      <c r="E14" s="71">
        <f t="shared" si="0"/>
        <v>86.09</v>
      </c>
      <c r="F14" s="71">
        <f t="shared" si="0"/>
        <v>564.78</v>
      </c>
      <c r="G14" s="71">
        <f t="shared" si="0"/>
        <v>513.9</v>
      </c>
      <c r="H14" s="71">
        <f>SUM(H5+H7+H9+H11+H13)</f>
        <v>454.23</v>
      </c>
      <c r="I14" s="71">
        <f t="shared" si="0"/>
        <v>61.07</v>
      </c>
      <c r="J14" s="71">
        <f t="shared" si="0"/>
        <v>5.96</v>
      </c>
      <c r="K14" s="71">
        <f t="shared" si="0"/>
        <v>164.42000000000002</v>
      </c>
      <c r="L14" s="71">
        <f t="shared" si="0"/>
        <v>0.039</v>
      </c>
      <c r="M14" s="71">
        <f t="shared" si="0"/>
        <v>6E-05</v>
      </c>
      <c r="N14" s="71">
        <f t="shared" si="0"/>
        <v>0.39</v>
      </c>
      <c r="O14" s="71">
        <f t="shared" si="0"/>
        <v>0.504</v>
      </c>
      <c r="P14" s="71">
        <f>SUM(P5+P9+P13)</f>
        <v>0.29000000000000004</v>
      </c>
      <c r="Q14" s="71">
        <f t="shared" si="0"/>
        <v>334.2</v>
      </c>
      <c r="R14" s="71">
        <f t="shared" si="0"/>
        <v>1.82</v>
      </c>
      <c r="S14" s="71">
        <f t="shared" si="0"/>
        <v>7.750000000000001</v>
      </c>
      <c r="T14" s="194"/>
      <c r="U14" s="195"/>
    </row>
    <row r="15" spans="1:21" ht="13.5" customHeight="1">
      <c r="A15" s="244" t="s">
        <v>238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</row>
    <row r="16" spans="1:21" ht="13.5" customHeight="1">
      <c r="A16" s="68" t="s">
        <v>166</v>
      </c>
      <c r="B16" s="149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3.5" customHeight="1">
      <c r="A17" s="145"/>
      <c r="B17" s="143"/>
      <c r="C17" s="85">
        <v>1.4</v>
      </c>
      <c r="D17" s="85">
        <v>0.2</v>
      </c>
      <c r="E17" s="85">
        <v>13.2</v>
      </c>
      <c r="F17" s="85">
        <v>137.4</v>
      </c>
      <c r="G17" s="85">
        <v>14</v>
      </c>
      <c r="H17" s="85">
        <v>26</v>
      </c>
      <c r="I17" s="85">
        <v>22</v>
      </c>
      <c r="J17" s="85">
        <v>0.5</v>
      </c>
      <c r="K17" s="85">
        <v>35.7</v>
      </c>
      <c r="L17" s="85"/>
      <c r="M17" s="85"/>
      <c r="N17" s="85"/>
      <c r="O17" s="85"/>
      <c r="P17" s="85">
        <v>0.033</v>
      </c>
      <c r="Q17" s="85">
        <v>0.001</v>
      </c>
      <c r="R17" s="85">
        <v>4.4</v>
      </c>
      <c r="S17" s="85">
        <v>18.8</v>
      </c>
      <c r="T17" s="218"/>
      <c r="U17" s="219"/>
    </row>
    <row r="18" spans="1:21" ht="13.5" customHeight="1">
      <c r="A18" s="145" t="s">
        <v>236</v>
      </c>
      <c r="B18" s="144">
        <v>200</v>
      </c>
      <c r="C18" s="136">
        <f>SUM(C17)</f>
        <v>1.4</v>
      </c>
      <c r="D18" s="136">
        <f aca="true" t="shared" si="1" ref="D18:S18">SUM(D17)</f>
        <v>0.2</v>
      </c>
      <c r="E18" s="136">
        <f t="shared" si="1"/>
        <v>13.2</v>
      </c>
      <c r="F18" s="136">
        <f t="shared" si="1"/>
        <v>137.4</v>
      </c>
      <c r="G18" s="136">
        <f t="shared" si="1"/>
        <v>14</v>
      </c>
      <c r="H18" s="136">
        <f t="shared" si="1"/>
        <v>26</v>
      </c>
      <c r="I18" s="136">
        <f t="shared" si="1"/>
        <v>22</v>
      </c>
      <c r="J18" s="136">
        <f t="shared" si="1"/>
        <v>0.5</v>
      </c>
      <c r="K18" s="136">
        <f t="shared" si="1"/>
        <v>35.7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0.033</v>
      </c>
      <c r="Q18" s="136">
        <f t="shared" si="1"/>
        <v>0.001</v>
      </c>
      <c r="R18" s="136">
        <f t="shared" si="1"/>
        <v>4.4</v>
      </c>
      <c r="S18" s="136">
        <f t="shared" si="1"/>
        <v>18.8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194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 t="s">
        <v>226</v>
      </c>
      <c r="U20" s="228"/>
    </row>
    <row r="21" spans="1:21" ht="12.75">
      <c r="A21" s="69"/>
      <c r="B21" s="75"/>
      <c r="C21" s="132">
        <v>6.4</v>
      </c>
      <c r="D21" s="85">
        <v>7.6</v>
      </c>
      <c r="E21" s="85">
        <v>6.5</v>
      </c>
      <c r="F21" s="85">
        <v>132</v>
      </c>
      <c r="G21" s="85">
        <v>17.2</v>
      </c>
      <c r="H21" s="85">
        <v>27.4</v>
      </c>
      <c r="I21" s="85">
        <v>10.4</v>
      </c>
      <c r="J21" s="85">
        <v>0.4</v>
      </c>
      <c r="K21" s="85">
        <v>115.6</v>
      </c>
      <c r="L21" s="85">
        <v>0.002</v>
      </c>
      <c r="M21" s="85"/>
      <c r="N21" s="85">
        <v>0.7</v>
      </c>
      <c r="O21" s="85"/>
      <c r="P21" s="85">
        <v>0.04</v>
      </c>
      <c r="Q21" s="85">
        <v>96</v>
      </c>
      <c r="R21" s="85"/>
      <c r="S21" s="85">
        <v>9.6</v>
      </c>
      <c r="T21" s="229"/>
      <c r="U21" s="230"/>
    </row>
    <row r="22" spans="1:21" ht="15.75" customHeight="1">
      <c r="A22" s="65" t="s">
        <v>195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124</v>
      </c>
      <c r="U22" s="203"/>
    </row>
    <row r="23" spans="1:21" ht="15.75" customHeight="1">
      <c r="A23" s="69"/>
      <c r="B23" s="69"/>
      <c r="C23" s="84">
        <v>2.86</v>
      </c>
      <c r="D23" s="88">
        <v>3.3</v>
      </c>
      <c r="E23" s="84">
        <v>5.5</v>
      </c>
      <c r="F23" s="84">
        <v>131.2</v>
      </c>
      <c r="G23" s="85">
        <v>45</v>
      </c>
      <c r="H23" s="85">
        <v>38.25</v>
      </c>
      <c r="I23" s="85">
        <v>2</v>
      </c>
      <c r="J23" s="85"/>
      <c r="K23" s="85">
        <v>18.25</v>
      </c>
      <c r="L23" s="85"/>
      <c r="M23" s="85"/>
      <c r="N23" s="85">
        <v>0.09</v>
      </c>
      <c r="O23" s="85">
        <v>0.02</v>
      </c>
      <c r="P23" s="85">
        <v>0.1</v>
      </c>
      <c r="Q23" s="85">
        <v>15.8</v>
      </c>
      <c r="R23" s="85">
        <v>2.62</v>
      </c>
      <c r="S23" s="85">
        <v>10.05</v>
      </c>
      <c r="T23" s="196"/>
      <c r="U23" s="197"/>
    </row>
    <row r="24" spans="1:21" ht="24.75" customHeight="1">
      <c r="A24" s="68" t="s">
        <v>190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437</v>
      </c>
      <c r="U24" s="203"/>
    </row>
    <row r="25" spans="1:21" ht="12.75">
      <c r="A25" s="69"/>
      <c r="B25" s="69"/>
      <c r="C25" s="84">
        <v>8.9</v>
      </c>
      <c r="D25" s="88">
        <v>11.43</v>
      </c>
      <c r="E25" s="84">
        <v>2</v>
      </c>
      <c r="F25" s="84">
        <v>272</v>
      </c>
      <c r="G25" s="85">
        <v>58.9</v>
      </c>
      <c r="H25" s="85">
        <v>98.6</v>
      </c>
      <c r="I25" s="85">
        <v>24</v>
      </c>
      <c r="J25" s="85">
        <v>0.2</v>
      </c>
      <c r="K25" s="85"/>
      <c r="L25" s="85">
        <v>0.001</v>
      </c>
      <c r="M25" s="85"/>
      <c r="N25" s="85">
        <v>0.03</v>
      </c>
      <c r="O25" s="85"/>
      <c r="P25" s="85"/>
      <c r="Q25" s="85">
        <v>68</v>
      </c>
      <c r="R25" s="85"/>
      <c r="S25" s="85"/>
      <c r="T25" s="196"/>
      <c r="U25" s="197"/>
    </row>
    <row r="26" spans="1:21" ht="16.5" customHeight="1">
      <c r="A26" s="68" t="s">
        <v>154</v>
      </c>
      <c r="B26" s="70">
        <v>200</v>
      </c>
      <c r="C26" s="85"/>
      <c r="D26" s="132"/>
      <c r="E26" s="13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186</v>
      </c>
      <c r="U26" s="203"/>
    </row>
    <row r="27" spans="1:21" ht="12.75">
      <c r="A27" s="69"/>
      <c r="B27" s="76"/>
      <c r="C27" s="84">
        <v>3.8</v>
      </c>
      <c r="D27" s="88">
        <v>0.76</v>
      </c>
      <c r="E27" s="84">
        <v>12.4</v>
      </c>
      <c r="F27" s="84">
        <v>128</v>
      </c>
      <c r="G27" s="85">
        <v>29</v>
      </c>
      <c r="H27" s="131">
        <v>118</v>
      </c>
      <c r="I27" s="131">
        <v>65.3</v>
      </c>
      <c r="J27" s="131">
        <v>0.013</v>
      </c>
      <c r="K27" s="131">
        <v>82.1</v>
      </c>
      <c r="L27" s="131">
        <v>0.003</v>
      </c>
      <c r="M27" s="131"/>
      <c r="N27" s="131">
        <v>0.7</v>
      </c>
      <c r="O27" s="131"/>
      <c r="P27" s="131">
        <v>0.08</v>
      </c>
      <c r="Q27" s="131"/>
      <c r="R27" s="131"/>
      <c r="S27" s="85">
        <v>3.86</v>
      </c>
      <c r="T27" s="196"/>
      <c r="U27" s="197"/>
    </row>
    <row r="28" spans="1:21" ht="12.75">
      <c r="A28" s="68" t="s">
        <v>97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>
        <v>643</v>
      </c>
      <c r="U28" s="203"/>
    </row>
    <row r="29" spans="1:21" ht="12.75">
      <c r="A29" s="69"/>
      <c r="B29" s="75"/>
      <c r="C29" s="85">
        <v>0.8</v>
      </c>
      <c r="D29" s="132"/>
      <c r="E29" s="84">
        <v>12.5</v>
      </c>
      <c r="F29" s="85">
        <v>108</v>
      </c>
      <c r="G29" s="85">
        <v>16</v>
      </c>
      <c r="H29" s="85">
        <v>13</v>
      </c>
      <c r="I29" s="85">
        <v>8</v>
      </c>
      <c r="J29" s="85">
        <v>0.3</v>
      </c>
      <c r="K29" s="85">
        <v>255</v>
      </c>
      <c r="L29" s="85"/>
      <c r="M29" s="85"/>
      <c r="N29" s="85"/>
      <c r="O29" s="85"/>
      <c r="P29" s="85"/>
      <c r="Q29" s="85"/>
      <c r="R29" s="85"/>
      <c r="S29" s="85"/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77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69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989</v>
      </c>
      <c r="C34" s="71">
        <f>SUM(C21+C23+C25+C27+C29+C31+C33)</f>
        <v>30.92</v>
      </c>
      <c r="D34" s="71">
        <f aca="true" t="shared" si="2" ref="D34:S34">SUM(D21+D23+D25+D27+D29+D31+D33)</f>
        <v>24.22</v>
      </c>
      <c r="E34" s="71">
        <f t="shared" si="2"/>
        <v>107.30000000000001</v>
      </c>
      <c r="F34" s="71">
        <f t="shared" si="2"/>
        <v>978.7</v>
      </c>
      <c r="G34" s="71">
        <f t="shared" si="2"/>
        <v>298.5</v>
      </c>
      <c r="H34" s="133">
        <f>SUM(H21+H23+H25+H27+H29+H31+H33)</f>
        <v>436.95000000000005</v>
      </c>
      <c r="I34" s="71">
        <f t="shared" si="2"/>
        <v>129.19</v>
      </c>
      <c r="J34" s="71">
        <f t="shared" si="2"/>
        <v>5.913</v>
      </c>
      <c r="K34" s="71">
        <f t="shared" si="2"/>
        <v>607.65</v>
      </c>
      <c r="L34" s="71">
        <f t="shared" si="2"/>
        <v>0.009000000000000001</v>
      </c>
      <c r="M34" s="71">
        <f t="shared" si="2"/>
        <v>6E-05</v>
      </c>
      <c r="N34" s="71">
        <f t="shared" si="2"/>
        <v>1.73</v>
      </c>
      <c r="O34" s="71">
        <f t="shared" si="2"/>
        <v>0.49</v>
      </c>
      <c r="P34" s="133">
        <f>SUM(P21+P23+P27+P29+P33)</f>
        <v>0.23900000000000002</v>
      </c>
      <c r="Q34" s="71">
        <f t="shared" si="2"/>
        <v>179.8</v>
      </c>
      <c r="R34" s="71">
        <f t="shared" si="2"/>
        <v>2.62</v>
      </c>
      <c r="S34" s="71">
        <f t="shared" si="2"/>
        <v>23.88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96</v>
      </c>
      <c r="B36" s="150">
        <v>100</v>
      </c>
      <c r="C36" s="85">
        <v>0.8</v>
      </c>
      <c r="D36" s="132"/>
      <c r="E36" s="85">
        <v>22.4</v>
      </c>
      <c r="F36" s="85">
        <v>79</v>
      </c>
      <c r="G36" s="85">
        <v>19</v>
      </c>
      <c r="H36" s="85">
        <v>16</v>
      </c>
      <c r="I36" s="85">
        <v>12</v>
      </c>
      <c r="J36" s="85">
        <v>1.2</v>
      </c>
      <c r="K36" s="85">
        <v>55</v>
      </c>
      <c r="L36" s="85">
        <v>0.0009</v>
      </c>
      <c r="M36" s="85">
        <v>0.03</v>
      </c>
      <c r="N36" s="85">
        <v>0.5</v>
      </c>
      <c r="O36" s="85"/>
      <c r="P36" s="85">
        <v>0.09</v>
      </c>
      <c r="Q36" s="85">
        <v>75</v>
      </c>
      <c r="R36" s="85"/>
      <c r="S36" s="85">
        <v>9</v>
      </c>
      <c r="T36" s="249" t="s">
        <v>223</v>
      </c>
      <c r="U36" s="250"/>
    </row>
    <row r="37" spans="1:21" ht="12.75">
      <c r="A37" s="65" t="s">
        <v>279</v>
      </c>
      <c r="B37" s="77">
        <v>50</v>
      </c>
      <c r="C37" s="85"/>
      <c r="D37" s="85">
        <v>1.98</v>
      </c>
      <c r="E37" s="85">
        <v>12.2</v>
      </c>
      <c r="F37" s="85">
        <v>86</v>
      </c>
      <c r="G37" s="85"/>
      <c r="H37" s="85">
        <v>7</v>
      </c>
      <c r="I37" s="85"/>
      <c r="J37" s="85">
        <v>0.03</v>
      </c>
      <c r="K37" s="85"/>
      <c r="L37" s="85"/>
      <c r="M37" s="85"/>
      <c r="N37" s="85"/>
      <c r="O37" s="85"/>
      <c r="P37" s="85"/>
      <c r="Q37" s="85"/>
      <c r="R37" s="85"/>
      <c r="S37" s="85"/>
      <c r="T37" s="164"/>
      <c r="U37" s="165"/>
    </row>
    <row r="38" spans="1:21" ht="13.5" customHeight="1">
      <c r="A38" s="68" t="s">
        <v>246</v>
      </c>
      <c r="B38" s="70">
        <v>200</v>
      </c>
      <c r="C38" s="90">
        <v>5.8</v>
      </c>
      <c r="D38" s="90">
        <v>5</v>
      </c>
      <c r="E38" s="90">
        <v>22.4</v>
      </c>
      <c r="F38" s="90">
        <v>162</v>
      </c>
      <c r="G38" s="85">
        <v>208</v>
      </c>
      <c r="H38" s="85">
        <v>172</v>
      </c>
      <c r="I38" s="85">
        <v>38</v>
      </c>
      <c r="J38" s="85">
        <v>0.2</v>
      </c>
      <c r="K38" s="85"/>
      <c r="L38" s="85">
        <v>0.018</v>
      </c>
      <c r="M38" s="85">
        <v>4E-05</v>
      </c>
      <c r="N38" s="85">
        <v>0.004</v>
      </c>
      <c r="O38" s="85"/>
      <c r="P38" s="85">
        <v>0.3</v>
      </c>
      <c r="Q38" s="85">
        <v>44</v>
      </c>
      <c r="R38" s="85">
        <v>0.1</v>
      </c>
      <c r="S38" s="85">
        <v>1.2</v>
      </c>
      <c r="T38" s="225" t="s">
        <v>223</v>
      </c>
      <c r="U38" s="226"/>
    </row>
    <row r="39" spans="1:21" ht="12.75">
      <c r="A39" s="64" t="s">
        <v>47</v>
      </c>
      <c r="B39" s="184">
        <f>SUM(B36+B37+B38)</f>
        <v>350</v>
      </c>
      <c r="C39" s="71">
        <f>SUM(C36+C37+C38)</f>
        <v>6.6</v>
      </c>
      <c r="D39" s="71">
        <f aca="true" t="shared" si="3" ref="D39:S39">SUM(D36+D37+D38)</f>
        <v>6.98</v>
      </c>
      <c r="E39" s="71">
        <f t="shared" si="3"/>
        <v>56.99999999999999</v>
      </c>
      <c r="F39" s="71">
        <f t="shared" si="3"/>
        <v>327</v>
      </c>
      <c r="G39" s="71">
        <f t="shared" si="3"/>
        <v>227</v>
      </c>
      <c r="H39" s="71">
        <f t="shared" si="3"/>
        <v>195</v>
      </c>
      <c r="I39" s="71">
        <f t="shared" si="3"/>
        <v>50</v>
      </c>
      <c r="J39" s="71">
        <f t="shared" si="3"/>
        <v>1.43</v>
      </c>
      <c r="K39" s="71">
        <f t="shared" si="3"/>
        <v>55</v>
      </c>
      <c r="L39" s="71">
        <f t="shared" si="3"/>
        <v>0.0189</v>
      </c>
      <c r="M39" s="71">
        <f t="shared" si="3"/>
        <v>0.030039999999999997</v>
      </c>
      <c r="N39" s="71">
        <f t="shared" si="3"/>
        <v>0.504</v>
      </c>
      <c r="O39" s="71">
        <f t="shared" si="3"/>
        <v>0</v>
      </c>
      <c r="P39" s="71">
        <f t="shared" si="3"/>
        <v>0.39</v>
      </c>
      <c r="Q39" s="71">
        <f t="shared" si="3"/>
        <v>119</v>
      </c>
      <c r="R39" s="71">
        <f t="shared" si="3"/>
        <v>0.1</v>
      </c>
      <c r="S39" s="71">
        <f t="shared" si="3"/>
        <v>10.2</v>
      </c>
      <c r="T39" s="194"/>
      <c r="U39" s="195"/>
    </row>
    <row r="40" spans="1:21" ht="12.75">
      <c r="A40" s="64" t="s">
        <v>48</v>
      </c>
      <c r="B40" s="71"/>
      <c r="C40" s="71">
        <f>SUM(C14+C18+C34+C39)</f>
        <v>71.31</v>
      </c>
      <c r="D40" s="71">
        <f aca="true" t="shared" si="4" ref="D40:S40">SUM(D14+D18+D34+D39)</f>
        <v>68.41</v>
      </c>
      <c r="E40" s="71">
        <f t="shared" si="4"/>
        <v>263.59000000000003</v>
      </c>
      <c r="F40" s="71">
        <f t="shared" si="4"/>
        <v>2007.88</v>
      </c>
      <c r="G40" s="71">
        <f t="shared" si="4"/>
        <v>1053.4</v>
      </c>
      <c r="H40" s="133">
        <f>SUM(H14+H18+H34+H39)</f>
        <v>1112.18</v>
      </c>
      <c r="I40" s="71">
        <f t="shared" si="4"/>
        <v>262.26</v>
      </c>
      <c r="J40" s="71">
        <f t="shared" si="4"/>
        <v>13.803</v>
      </c>
      <c r="K40" s="71">
        <f t="shared" si="4"/>
        <v>862.77</v>
      </c>
      <c r="L40" s="71">
        <f t="shared" si="4"/>
        <v>0.0669</v>
      </c>
      <c r="M40" s="71">
        <f t="shared" si="4"/>
        <v>0.030159999999999996</v>
      </c>
      <c r="N40" s="71">
        <f t="shared" si="4"/>
        <v>2.624</v>
      </c>
      <c r="O40" s="71">
        <f t="shared" si="4"/>
        <v>0.994</v>
      </c>
      <c r="P40" s="71">
        <f t="shared" si="4"/>
        <v>0.9520000000000001</v>
      </c>
      <c r="Q40" s="71">
        <f t="shared" si="4"/>
        <v>633.001</v>
      </c>
      <c r="R40" s="71">
        <f t="shared" si="4"/>
        <v>8.94</v>
      </c>
      <c r="S40" s="71">
        <f t="shared" si="4"/>
        <v>60.629999999999995</v>
      </c>
      <c r="T40" s="71"/>
      <c r="U40" s="71"/>
    </row>
  </sheetData>
  <sheetProtection/>
  <mergeCells count="23">
    <mergeCell ref="T38:U38"/>
    <mergeCell ref="T30:U31"/>
    <mergeCell ref="T36:U36"/>
    <mergeCell ref="A19:U19"/>
    <mergeCell ref="T22:U23"/>
    <mergeCell ref="T20:U21"/>
    <mergeCell ref="T34:U34"/>
    <mergeCell ref="T14:U14"/>
    <mergeCell ref="T10:U11"/>
    <mergeCell ref="T12:U13"/>
    <mergeCell ref="T16:U18"/>
    <mergeCell ref="A15:U15"/>
    <mergeCell ref="A35:U35"/>
    <mergeCell ref="T39:U39"/>
    <mergeCell ref="T24:U25"/>
    <mergeCell ref="T26:U27"/>
    <mergeCell ref="T28:U29"/>
    <mergeCell ref="T32:U33"/>
    <mergeCell ref="A2:U2"/>
    <mergeCell ref="T4:U5"/>
    <mergeCell ref="T6:U7"/>
    <mergeCell ref="T3:U3"/>
    <mergeCell ref="T8:U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J42" sqref="J42"/>
    </sheetView>
  </sheetViews>
  <sheetFormatPr defaultColWidth="9.140625" defaultRowHeight="12.75"/>
  <cols>
    <col min="1" max="1" width="17.1406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12.00390625" style="0" customWidth="1"/>
    <col min="7" max="7" width="7.421875" style="0" customWidth="1"/>
    <col min="8" max="8" width="8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7109375" style="0" customWidth="1"/>
    <col min="13" max="13" width="7.00390625" style="0" customWidth="1"/>
    <col min="14" max="14" width="6.421875" style="0" customWidth="1"/>
    <col min="15" max="16" width="9.8515625" style="0" customWidth="1"/>
    <col min="17" max="17" width="9.00390625" style="0" customWidth="1"/>
    <col min="18" max="18" width="8.8515625" style="0" customWidth="1"/>
    <col min="19" max="19" width="11.7109375" style="0" customWidth="1"/>
    <col min="21" max="21" width="2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9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1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</row>
    <row r="3" spans="1:21" ht="22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24" t="s">
        <v>49</v>
      </c>
      <c r="U3" s="201"/>
    </row>
    <row r="4" spans="1:21" ht="24.75" customHeight="1">
      <c r="A4" s="68" t="s">
        <v>160</v>
      </c>
      <c r="B4" s="70">
        <v>250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02">
        <v>91</v>
      </c>
      <c r="U4" s="203"/>
    </row>
    <row r="5" spans="1:21" ht="12.75">
      <c r="A5" s="65"/>
      <c r="B5" s="77"/>
      <c r="C5" s="85">
        <v>10.1</v>
      </c>
      <c r="D5" s="132">
        <v>6.5</v>
      </c>
      <c r="E5" s="85">
        <v>19.25</v>
      </c>
      <c r="F5" s="85">
        <v>204</v>
      </c>
      <c r="G5" s="85">
        <v>122.5</v>
      </c>
      <c r="H5" s="85">
        <v>112.5</v>
      </c>
      <c r="I5" s="85">
        <v>89.5</v>
      </c>
      <c r="J5" s="85">
        <v>0.4</v>
      </c>
      <c r="K5" s="85">
        <v>36.4</v>
      </c>
      <c r="L5" s="85">
        <v>0.012</v>
      </c>
      <c r="M5" s="85">
        <v>0.0001</v>
      </c>
      <c r="N5" s="85">
        <v>0.2</v>
      </c>
      <c r="O5" s="85">
        <v>0.13</v>
      </c>
      <c r="P5" s="85">
        <v>0.25</v>
      </c>
      <c r="Q5" s="85">
        <v>161.6</v>
      </c>
      <c r="R5" s="85">
        <v>1.5</v>
      </c>
      <c r="S5" s="85">
        <v>1.25</v>
      </c>
      <c r="T5" s="196"/>
      <c r="U5" s="197"/>
    </row>
    <row r="6" spans="1:21" ht="15.75" customHeight="1">
      <c r="A6" s="106" t="s">
        <v>39</v>
      </c>
      <c r="B6" s="70">
        <v>200</v>
      </c>
      <c r="C6" s="132"/>
      <c r="D6" s="132"/>
      <c r="E6" s="13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2">
        <v>692</v>
      </c>
      <c r="U6" s="203"/>
    </row>
    <row r="7" spans="1:21" ht="15" customHeight="1">
      <c r="A7" s="87"/>
      <c r="B7" s="77"/>
      <c r="C7" s="85">
        <v>2.5</v>
      </c>
      <c r="D7" s="132">
        <v>3.6</v>
      </c>
      <c r="E7" s="85">
        <v>14.7</v>
      </c>
      <c r="F7" s="85">
        <v>142</v>
      </c>
      <c r="G7" s="85">
        <v>128.8</v>
      </c>
      <c r="H7" s="85">
        <v>68.88</v>
      </c>
      <c r="I7" s="85">
        <v>24.4</v>
      </c>
      <c r="J7" s="85">
        <v>1</v>
      </c>
      <c r="K7" s="85">
        <v>39.22</v>
      </c>
      <c r="L7" s="85">
        <v>0.022</v>
      </c>
      <c r="M7" s="85">
        <v>0.0005</v>
      </c>
      <c r="N7" s="85">
        <v>0.33</v>
      </c>
      <c r="O7" s="85">
        <v>0.3</v>
      </c>
      <c r="P7" s="85">
        <v>0.22</v>
      </c>
      <c r="Q7" s="85">
        <v>138.8</v>
      </c>
      <c r="R7" s="85">
        <v>1.66</v>
      </c>
      <c r="S7" s="85">
        <v>1</v>
      </c>
      <c r="T7" s="196"/>
      <c r="U7" s="197"/>
    </row>
    <row r="8" spans="1:21" ht="15.75" customHeight="1">
      <c r="A8" s="106" t="s">
        <v>149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02" t="s">
        <v>222</v>
      </c>
      <c r="U8" s="208"/>
    </row>
    <row r="9" spans="1:21" ht="12.75">
      <c r="A9" s="107" t="s">
        <v>52</v>
      </c>
      <c r="B9" s="77">
        <v>10</v>
      </c>
      <c r="C9" s="132">
        <v>0.08</v>
      </c>
      <c r="D9" s="132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09"/>
      <c r="U9" s="210"/>
    </row>
    <row r="10" spans="1:21" ht="14.25" customHeight="1">
      <c r="A10" s="106" t="s">
        <v>12</v>
      </c>
      <c r="B10" s="70"/>
      <c r="C10" s="13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02" t="s">
        <v>223</v>
      </c>
      <c r="U10" s="208"/>
    </row>
    <row r="11" spans="1:21" ht="12.75">
      <c r="A11" s="107"/>
      <c r="B11" s="77">
        <v>80</v>
      </c>
      <c r="C11" s="85">
        <v>5.03</v>
      </c>
      <c r="D11" s="85">
        <v>0.58</v>
      </c>
      <c r="E11" s="85">
        <v>36.7</v>
      </c>
      <c r="F11" s="85">
        <v>94.8</v>
      </c>
      <c r="G11" s="85">
        <v>71.3</v>
      </c>
      <c r="H11" s="85">
        <v>70.9</v>
      </c>
      <c r="I11" s="85">
        <v>0.65</v>
      </c>
      <c r="J11" s="85">
        <v>2.7</v>
      </c>
      <c r="K11" s="85">
        <v>82.9</v>
      </c>
      <c r="L11" s="85">
        <v>0.001</v>
      </c>
      <c r="M11" s="85"/>
      <c r="N11" s="85"/>
      <c r="O11" s="85">
        <v>0.21</v>
      </c>
      <c r="P11" s="85"/>
      <c r="Q11" s="85"/>
      <c r="R11" s="85"/>
      <c r="S11" s="85">
        <v>0.12</v>
      </c>
      <c r="T11" s="209"/>
      <c r="U11" s="210"/>
    </row>
    <row r="12" spans="1:21" ht="12.75">
      <c r="A12" s="87" t="s">
        <v>13</v>
      </c>
      <c r="B12" s="70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02" t="s">
        <v>223</v>
      </c>
      <c r="U12" s="208"/>
    </row>
    <row r="13" spans="1:21" ht="15" customHeight="1">
      <c r="A13" s="87"/>
      <c r="B13" s="75">
        <v>45</v>
      </c>
      <c r="C13" s="85">
        <v>2.39</v>
      </c>
      <c r="D13" s="85">
        <v>0.43</v>
      </c>
      <c r="E13" s="85">
        <v>25.96</v>
      </c>
      <c r="F13" s="85">
        <v>89</v>
      </c>
      <c r="G13" s="85">
        <v>45.8</v>
      </c>
      <c r="H13" s="85">
        <v>72</v>
      </c>
      <c r="I13" s="85">
        <v>18.9</v>
      </c>
      <c r="J13" s="85">
        <v>1.8</v>
      </c>
      <c r="K13" s="85">
        <v>40.7</v>
      </c>
      <c r="L13" s="85">
        <v>0.001</v>
      </c>
      <c r="M13" s="85">
        <v>6E-05</v>
      </c>
      <c r="N13" s="85">
        <v>0.17</v>
      </c>
      <c r="O13" s="85">
        <v>0.1</v>
      </c>
      <c r="P13" s="85">
        <v>0.016</v>
      </c>
      <c r="Q13" s="85"/>
      <c r="R13" s="85"/>
      <c r="S13" s="85">
        <v>0.19</v>
      </c>
      <c r="T13" s="209"/>
      <c r="U13" s="210"/>
    </row>
    <row r="14" spans="1:21" ht="31.5" customHeight="1">
      <c r="A14" s="64" t="s">
        <v>45</v>
      </c>
      <c r="B14" s="184">
        <f>SUM(B4+B6+B9+B11+B13)</f>
        <v>585</v>
      </c>
      <c r="C14" s="71">
        <f>SUM(C5+C7+C9+C11+C13)</f>
        <v>20.1</v>
      </c>
      <c r="D14" s="71">
        <f aca="true" t="shared" si="0" ref="D14:S14">SUM(D5+D7+D9+D11+D13)</f>
        <v>38.349999999999994</v>
      </c>
      <c r="E14" s="71">
        <f t="shared" si="0"/>
        <v>96.77000000000001</v>
      </c>
      <c r="F14" s="71">
        <f t="shared" si="0"/>
        <v>645.9</v>
      </c>
      <c r="G14" s="71">
        <f t="shared" si="0"/>
        <v>368.52000000000004</v>
      </c>
      <c r="H14" s="71">
        <f t="shared" si="0"/>
        <v>325.98</v>
      </c>
      <c r="I14" s="71">
        <f t="shared" si="0"/>
        <v>133.49</v>
      </c>
      <c r="J14" s="71">
        <f t="shared" si="0"/>
        <v>5.92</v>
      </c>
      <c r="K14" s="71">
        <f t="shared" si="0"/>
        <v>200.72000000000003</v>
      </c>
      <c r="L14" s="71">
        <f t="shared" si="0"/>
        <v>0.03660000000000001</v>
      </c>
      <c r="M14" s="71">
        <f t="shared" si="0"/>
        <v>0.0006600000000000001</v>
      </c>
      <c r="N14" s="71">
        <f t="shared" si="0"/>
        <v>0.7000000000000001</v>
      </c>
      <c r="O14" s="71">
        <f t="shared" si="0"/>
        <v>0.7779999999999999</v>
      </c>
      <c r="P14" s="71">
        <f t="shared" si="0"/>
        <v>0.496</v>
      </c>
      <c r="Q14" s="71">
        <f t="shared" si="0"/>
        <v>398.7</v>
      </c>
      <c r="R14" s="71">
        <f t="shared" si="0"/>
        <v>3.31</v>
      </c>
      <c r="S14" s="71">
        <f t="shared" si="0"/>
        <v>2.56</v>
      </c>
      <c r="T14" s="194"/>
      <c r="U14" s="195"/>
    </row>
    <row r="15" spans="1:21" ht="15" customHeight="1">
      <c r="A15" s="244" t="s">
        <v>240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</row>
    <row r="16" spans="1:21" ht="14.25" customHeight="1">
      <c r="A16" s="68" t="s">
        <v>198</v>
      </c>
      <c r="B16" s="146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16" t="s">
        <v>223</v>
      </c>
      <c r="U16" s="217"/>
    </row>
    <row r="17" spans="1:21" ht="14.25" customHeight="1">
      <c r="A17" s="145"/>
      <c r="B17" s="143"/>
      <c r="C17" s="84">
        <v>0.75</v>
      </c>
      <c r="D17" s="84">
        <v>0.15</v>
      </c>
      <c r="E17" s="84">
        <v>9.6</v>
      </c>
      <c r="F17" s="84">
        <v>124</v>
      </c>
      <c r="G17" s="85">
        <v>28.2</v>
      </c>
      <c r="H17" s="85">
        <v>21</v>
      </c>
      <c r="I17" s="85">
        <v>11.3</v>
      </c>
      <c r="J17" s="85">
        <v>0.5</v>
      </c>
      <c r="K17" s="85">
        <v>141.5</v>
      </c>
      <c r="L17" s="85"/>
      <c r="M17" s="85"/>
      <c r="N17" s="85"/>
      <c r="O17" s="85"/>
      <c r="P17" s="85">
        <v>0.02</v>
      </c>
      <c r="Q17" s="85">
        <v>0.005</v>
      </c>
      <c r="R17" s="85"/>
      <c r="S17" s="85">
        <v>0.48</v>
      </c>
      <c r="T17" s="218"/>
      <c r="U17" s="219"/>
    </row>
    <row r="18" spans="1:21" ht="14.25" customHeight="1">
      <c r="A18" s="145" t="s">
        <v>236</v>
      </c>
      <c r="B18" s="144">
        <v>200</v>
      </c>
      <c r="C18" s="136">
        <f>SUM(C17)</f>
        <v>0.75</v>
      </c>
      <c r="D18" s="136">
        <f aca="true" t="shared" si="1" ref="D18:S18">SUM(D17)</f>
        <v>0.15</v>
      </c>
      <c r="E18" s="136">
        <f t="shared" si="1"/>
        <v>9.6</v>
      </c>
      <c r="F18" s="136">
        <f>SUM(F17)</f>
        <v>124</v>
      </c>
      <c r="G18" s="136">
        <f t="shared" si="1"/>
        <v>28.2</v>
      </c>
      <c r="H18" s="136">
        <f t="shared" si="1"/>
        <v>21</v>
      </c>
      <c r="I18" s="136">
        <f t="shared" si="1"/>
        <v>11.3</v>
      </c>
      <c r="J18" s="136">
        <f t="shared" si="1"/>
        <v>0.5</v>
      </c>
      <c r="K18" s="136">
        <f t="shared" si="1"/>
        <v>141.5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0.005</v>
      </c>
      <c r="R18" s="136">
        <f t="shared" si="1"/>
        <v>0</v>
      </c>
      <c r="S18" s="136">
        <f t="shared" si="1"/>
        <v>0.48</v>
      </c>
      <c r="T18" s="220"/>
      <c r="U18" s="221"/>
    </row>
    <row r="19" spans="1:21" ht="12.75">
      <c r="A19" s="236" t="s">
        <v>125</v>
      </c>
      <c r="B19" s="23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</row>
    <row r="20" spans="1:21" ht="12.75">
      <c r="A20" s="68" t="s">
        <v>111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27">
        <v>130</v>
      </c>
      <c r="U20" s="233"/>
    </row>
    <row r="21" spans="1:21" ht="12.75">
      <c r="A21" s="69"/>
      <c r="B21" s="75"/>
      <c r="C21" s="84">
        <v>7.66</v>
      </c>
      <c r="D21" s="88">
        <v>1.8</v>
      </c>
      <c r="E21" s="84">
        <v>5.8</v>
      </c>
      <c r="F21" s="84">
        <v>79.6</v>
      </c>
      <c r="G21" s="85">
        <v>44.5</v>
      </c>
      <c r="H21" s="85">
        <v>72.6</v>
      </c>
      <c r="I21" s="85">
        <v>22</v>
      </c>
      <c r="J21" s="85">
        <v>0.2</v>
      </c>
      <c r="K21" s="85">
        <v>136</v>
      </c>
      <c r="L21" s="85"/>
      <c r="M21" s="85"/>
      <c r="N21" s="85">
        <v>0.1</v>
      </c>
      <c r="O21" s="85"/>
      <c r="P21" s="85">
        <v>0.04</v>
      </c>
      <c r="Q21" s="85">
        <v>117</v>
      </c>
      <c r="R21" s="85">
        <v>2.6</v>
      </c>
      <c r="S21" s="85">
        <v>8.4</v>
      </c>
      <c r="T21" s="234"/>
      <c r="U21" s="235"/>
    </row>
    <row r="22" spans="1:21" ht="18" customHeight="1">
      <c r="A22" s="65" t="s">
        <v>196</v>
      </c>
      <c r="B22" s="77">
        <v>250</v>
      </c>
      <c r="C22" s="83"/>
      <c r="D22" s="132"/>
      <c r="E22" s="13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02">
        <v>114</v>
      </c>
      <c r="U22" s="203"/>
    </row>
    <row r="23" spans="1:21" ht="15.75" customHeight="1">
      <c r="A23" s="69"/>
      <c r="B23" s="69"/>
      <c r="C23" s="84">
        <v>6.12</v>
      </c>
      <c r="D23" s="88">
        <v>6.62</v>
      </c>
      <c r="E23" s="84">
        <v>3.75</v>
      </c>
      <c r="F23" s="84">
        <v>35.5</v>
      </c>
      <c r="G23" s="85">
        <v>45</v>
      </c>
      <c r="H23" s="85">
        <v>38.25</v>
      </c>
      <c r="I23" s="85">
        <v>2</v>
      </c>
      <c r="J23" s="85"/>
      <c r="K23" s="85">
        <v>18.25</v>
      </c>
      <c r="L23" s="85">
        <v>0.03</v>
      </c>
      <c r="M23" s="85"/>
      <c r="N23" s="85">
        <v>0.012</v>
      </c>
      <c r="O23" s="85"/>
      <c r="P23" s="85"/>
      <c r="Q23" s="85">
        <v>38.5</v>
      </c>
      <c r="R23" s="85">
        <v>2.25</v>
      </c>
      <c r="S23" s="85">
        <v>4.02</v>
      </c>
      <c r="T23" s="196"/>
      <c r="U23" s="197"/>
    </row>
    <row r="24" spans="1:21" ht="17.25" customHeight="1">
      <c r="A24" s="68" t="s">
        <v>197</v>
      </c>
      <c r="B24" s="70">
        <v>100</v>
      </c>
      <c r="C24" s="83"/>
      <c r="D24" s="132"/>
      <c r="E24" s="132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02">
        <v>374</v>
      </c>
      <c r="U24" s="203"/>
    </row>
    <row r="25" spans="1:21" ht="12.75">
      <c r="A25" s="69"/>
      <c r="B25" s="75"/>
      <c r="C25" s="84">
        <v>16.04</v>
      </c>
      <c r="D25" s="88">
        <v>14.6</v>
      </c>
      <c r="E25" s="84">
        <v>3.8</v>
      </c>
      <c r="F25" s="84">
        <v>366</v>
      </c>
      <c r="G25" s="85">
        <v>122</v>
      </c>
      <c r="H25" s="85">
        <v>204.5</v>
      </c>
      <c r="I25" s="85">
        <v>26.6</v>
      </c>
      <c r="J25" s="85">
        <v>2.5</v>
      </c>
      <c r="K25" s="85">
        <v>104.1</v>
      </c>
      <c r="L25" s="85">
        <v>0.02</v>
      </c>
      <c r="M25" s="85"/>
      <c r="N25" s="85">
        <v>0.75</v>
      </c>
      <c r="O25" s="85">
        <v>0.01</v>
      </c>
      <c r="P25" s="85">
        <v>0.08</v>
      </c>
      <c r="Q25" s="85">
        <v>127.8</v>
      </c>
      <c r="R25" s="85">
        <v>3.7</v>
      </c>
      <c r="S25" s="85">
        <v>10.6</v>
      </c>
      <c r="T25" s="196"/>
      <c r="U25" s="197"/>
    </row>
    <row r="26" spans="1:21" ht="16.5" customHeight="1">
      <c r="A26" s="65" t="s">
        <v>101</v>
      </c>
      <c r="B26" s="77">
        <v>200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02">
        <v>302</v>
      </c>
      <c r="U26" s="208"/>
    </row>
    <row r="27" spans="1:21" ht="12.75">
      <c r="A27" s="65"/>
      <c r="B27" s="77"/>
      <c r="C27" s="84">
        <v>2</v>
      </c>
      <c r="D27" s="88">
        <v>7.07</v>
      </c>
      <c r="E27" s="84">
        <v>7.44</v>
      </c>
      <c r="F27" s="84">
        <v>163</v>
      </c>
      <c r="G27" s="85">
        <v>32.5</v>
      </c>
      <c r="H27" s="131">
        <v>17.2</v>
      </c>
      <c r="I27" s="131">
        <v>44</v>
      </c>
      <c r="J27" s="131">
        <v>0.15</v>
      </c>
      <c r="K27" s="131">
        <v>98.3</v>
      </c>
      <c r="L27" s="169">
        <v>0.004</v>
      </c>
      <c r="M27" s="131"/>
      <c r="N27" s="131">
        <v>0.46</v>
      </c>
      <c r="O27" s="169"/>
      <c r="P27" s="131"/>
      <c r="Q27" s="131"/>
      <c r="R27" s="131"/>
      <c r="S27" s="85"/>
      <c r="T27" s="209"/>
      <c r="U27" s="210"/>
    </row>
    <row r="28" spans="1:21" ht="21" customHeight="1">
      <c r="A28" s="83" t="s">
        <v>103</v>
      </c>
      <c r="B28" s="70">
        <v>200</v>
      </c>
      <c r="C28" s="85"/>
      <c r="D28" s="132"/>
      <c r="E28" s="13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02" t="s">
        <v>223</v>
      </c>
      <c r="U28" s="203"/>
    </row>
    <row r="29" spans="1:21" ht="12.75">
      <c r="A29" s="69"/>
      <c r="B29" s="76"/>
      <c r="C29" s="84">
        <v>0.6</v>
      </c>
      <c r="D29" s="84"/>
      <c r="E29" s="84">
        <v>29</v>
      </c>
      <c r="F29" s="84">
        <v>137.1</v>
      </c>
      <c r="G29" s="85"/>
      <c r="H29" s="85"/>
      <c r="I29" s="85"/>
      <c r="J29" s="85"/>
      <c r="K29" s="85">
        <v>232.5</v>
      </c>
      <c r="L29" s="85"/>
      <c r="M29" s="85"/>
      <c r="N29" s="85"/>
      <c r="O29" s="85"/>
      <c r="P29" s="85"/>
      <c r="Q29" s="85"/>
      <c r="R29" s="85"/>
      <c r="S29" s="85">
        <v>8.1</v>
      </c>
      <c r="T29" s="196"/>
      <c r="U29" s="197"/>
    </row>
    <row r="30" spans="1:21" ht="12.75">
      <c r="A30" s="65" t="s">
        <v>12</v>
      </c>
      <c r="B30" s="77">
        <v>85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02" t="s">
        <v>223</v>
      </c>
      <c r="U30" s="208"/>
    </row>
    <row r="31" spans="1:21" ht="12.75">
      <c r="A31" s="65"/>
      <c r="B31" s="65"/>
      <c r="C31" s="85">
        <v>5.3</v>
      </c>
      <c r="D31" s="85">
        <v>0.61</v>
      </c>
      <c r="E31" s="85">
        <v>39</v>
      </c>
      <c r="F31" s="85">
        <v>100.7</v>
      </c>
      <c r="G31" s="85">
        <v>77.5</v>
      </c>
      <c r="H31" s="85">
        <v>75.3</v>
      </c>
      <c r="I31" s="85">
        <v>0.69</v>
      </c>
      <c r="J31" s="85">
        <v>2.9</v>
      </c>
      <c r="K31" s="85">
        <v>87.8</v>
      </c>
      <c r="L31" s="85">
        <v>0.002</v>
      </c>
      <c r="M31" s="85"/>
      <c r="N31" s="85"/>
      <c r="O31" s="85">
        <v>0.24</v>
      </c>
      <c r="P31" s="85"/>
      <c r="Q31" s="85"/>
      <c r="R31" s="85"/>
      <c r="S31" s="85">
        <v>0.14</v>
      </c>
      <c r="T31" s="209"/>
      <c r="U31" s="210"/>
    </row>
    <row r="32" spans="1:21" ht="12.75">
      <c r="A32" s="68" t="s">
        <v>13</v>
      </c>
      <c r="B32" s="70">
        <v>54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02" t="s">
        <v>223</v>
      </c>
      <c r="U32" s="208"/>
    </row>
    <row r="33" spans="1:21" ht="12.75">
      <c r="A33" s="69"/>
      <c r="B33" s="69"/>
      <c r="C33" s="85">
        <v>2.86</v>
      </c>
      <c r="D33" s="85">
        <v>0.52</v>
      </c>
      <c r="E33" s="85">
        <v>29.4</v>
      </c>
      <c r="F33" s="85">
        <v>106.8</v>
      </c>
      <c r="G33" s="85">
        <v>54.9</v>
      </c>
      <c r="H33" s="85">
        <v>66.4</v>
      </c>
      <c r="I33" s="85">
        <v>18.8</v>
      </c>
      <c r="J33" s="85">
        <v>2.1</v>
      </c>
      <c r="K33" s="85">
        <v>48.9</v>
      </c>
      <c r="L33" s="85">
        <v>0.001</v>
      </c>
      <c r="M33" s="85">
        <v>6E-05</v>
      </c>
      <c r="N33" s="85">
        <v>0.21</v>
      </c>
      <c r="O33" s="85">
        <v>0.23</v>
      </c>
      <c r="P33" s="85">
        <v>0.019</v>
      </c>
      <c r="Q33" s="85"/>
      <c r="R33" s="85"/>
      <c r="S33" s="85">
        <v>0.23</v>
      </c>
      <c r="T33" s="209"/>
      <c r="U33" s="210"/>
    </row>
    <row r="34" spans="1:21" ht="12.75">
      <c r="A34" s="64" t="s">
        <v>66</v>
      </c>
      <c r="B34" s="184">
        <f>SUM(B20+B22+B24+B26+B28+B30+B32)</f>
        <v>949</v>
      </c>
      <c r="C34" s="86">
        <f>SUM(C21+C23+C25+C27+C29+C31+C33)</f>
        <v>40.58</v>
      </c>
      <c r="D34" s="86">
        <f aca="true" t="shared" si="2" ref="D34:Q34">SUM(D21+D23+D25+D27+D29+D31+D33)</f>
        <v>31.22</v>
      </c>
      <c r="E34" s="86">
        <f t="shared" si="2"/>
        <v>118.19</v>
      </c>
      <c r="F34" s="86">
        <f t="shared" si="2"/>
        <v>988.7</v>
      </c>
      <c r="G34" s="86">
        <f>SUM(G21+G23+G25+G27+G31+G33)</f>
        <v>376.4</v>
      </c>
      <c r="H34" s="86">
        <f t="shared" si="2"/>
        <v>474.25</v>
      </c>
      <c r="I34" s="86">
        <f t="shared" si="2"/>
        <v>114.08999999999999</v>
      </c>
      <c r="J34" s="86">
        <f t="shared" si="2"/>
        <v>7.85</v>
      </c>
      <c r="K34" s="86">
        <f t="shared" si="2"/>
        <v>725.85</v>
      </c>
      <c r="L34" s="86">
        <f t="shared" si="2"/>
        <v>0.05700000000000001</v>
      </c>
      <c r="M34" s="86">
        <f t="shared" si="2"/>
        <v>6E-05</v>
      </c>
      <c r="N34" s="86">
        <f t="shared" si="2"/>
        <v>1.532</v>
      </c>
      <c r="O34" s="86">
        <f t="shared" si="2"/>
        <v>0.48</v>
      </c>
      <c r="P34" s="86">
        <f>SUM(P21+P25+P29+P33)</f>
        <v>0.13899999999999998</v>
      </c>
      <c r="Q34" s="86">
        <f t="shared" si="2"/>
        <v>283.3</v>
      </c>
      <c r="R34" s="86">
        <f>SUM(R21+R23+R25)</f>
        <v>8.55</v>
      </c>
      <c r="S34" s="86">
        <f>SUM(S21+S23+S25+S29+S31+S33)</f>
        <v>31.49</v>
      </c>
      <c r="T34" s="194"/>
      <c r="U34" s="195"/>
    </row>
    <row r="35" spans="1:21" ht="12.75">
      <c r="A35" s="211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1:21" ht="12.75">
      <c r="A36" s="66" t="s">
        <v>88</v>
      </c>
      <c r="B36" s="150">
        <v>100</v>
      </c>
      <c r="C36" s="85">
        <v>0.51</v>
      </c>
      <c r="D36" s="132"/>
      <c r="E36" s="85">
        <v>19</v>
      </c>
      <c r="F36" s="85">
        <v>58.4</v>
      </c>
      <c r="G36" s="85">
        <v>16</v>
      </c>
      <c r="H36" s="85">
        <v>11</v>
      </c>
      <c r="I36" s="85">
        <v>15</v>
      </c>
      <c r="J36" s="85">
        <v>1.2</v>
      </c>
      <c r="K36" s="85">
        <v>68</v>
      </c>
      <c r="L36" s="85">
        <v>0.004</v>
      </c>
      <c r="M36" s="85">
        <v>0.0099</v>
      </c>
      <c r="N36" s="85">
        <v>2</v>
      </c>
      <c r="O36" s="85"/>
      <c r="P36" s="85">
        <v>0.01</v>
      </c>
      <c r="Q36" s="85">
        <v>91</v>
      </c>
      <c r="R36" s="85"/>
      <c r="S36" s="85">
        <v>11</v>
      </c>
      <c r="T36" s="66"/>
      <c r="U36" s="66"/>
    </row>
    <row r="37" spans="1:21" ht="12.75">
      <c r="A37" s="65" t="s">
        <v>221</v>
      </c>
      <c r="B37" s="77">
        <v>100</v>
      </c>
      <c r="C37" s="90">
        <v>1.92</v>
      </c>
      <c r="D37" s="90">
        <v>1.68</v>
      </c>
      <c r="E37" s="90">
        <v>88.7</v>
      </c>
      <c r="F37" s="90">
        <v>376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251"/>
      <c r="U37" s="252"/>
    </row>
    <row r="38" spans="1:21" ht="15" customHeight="1">
      <c r="A38" s="68" t="s">
        <v>26</v>
      </c>
      <c r="B38" s="70">
        <v>200</v>
      </c>
      <c r="C38" s="90">
        <v>5.59</v>
      </c>
      <c r="D38" s="90">
        <v>6.37</v>
      </c>
      <c r="E38" s="90">
        <v>9.37</v>
      </c>
      <c r="F38" s="90">
        <v>225</v>
      </c>
      <c r="G38" s="85">
        <v>221</v>
      </c>
      <c r="H38" s="85">
        <v>162</v>
      </c>
      <c r="I38" s="85">
        <v>2.8</v>
      </c>
      <c r="J38" s="85">
        <v>0.2</v>
      </c>
      <c r="K38" s="85"/>
      <c r="L38" s="85">
        <v>0.002</v>
      </c>
      <c r="M38" s="85">
        <v>0.04</v>
      </c>
      <c r="N38" s="85">
        <v>0.2</v>
      </c>
      <c r="O38" s="85">
        <v>0.002</v>
      </c>
      <c r="P38" s="85">
        <v>0.3</v>
      </c>
      <c r="Q38" s="85">
        <v>64</v>
      </c>
      <c r="R38" s="85">
        <v>0.1</v>
      </c>
      <c r="S38" s="85">
        <v>2</v>
      </c>
      <c r="T38" s="225">
        <v>697</v>
      </c>
      <c r="U38" s="226"/>
    </row>
    <row r="39" spans="1:21" ht="12.75">
      <c r="A39" s="64" t="s">
        <v>47</v>
      </c>
      <c r="B39" s="184">
        <f>SUM(B36+B37+B38)</f>
        <v>400</v>
      </c>
      <c r="C39" s="71">
        <f>SUM(C36+C37+C38)</f>
        <v>8.02</v>
      </c>
      <c r="D39" s="71">
        <f aca="true" t="shared" si="3" ref="D39:S39">SUM(D36+D37+D38)</f>
        <v>8.05</v>
      </c>
      <c r="E39" s="71">
        <f t="shared" si="3"/>
        <v>117.07000000000001</v>
      </c>
      <c r="F39" s="71">
        <f t="shared" si="3"/>
        <v>659.4</v>
      </c>
      <c r="G39" s="71">
        <f t="shared" si="3"/>
        <v>237</v>
      </c>
      <c r="H39" s="71">
        <f t="shared" si="3"/>
        <v>173</v>
      </c>
      <c r="I39" s="71">
        <f t="shared" si="3"/>
        <v>17.8</v>
      </c>
      <c r="J39" s="71">
        <f t="shared" si="3"/>
        <v>1.4</v>
      </c>
      <c r="K39" s="71">
        <f t="shared" si="3"/>
        <v>68</v>
      </c>
      <c r="L39" s="71">
        <f t="shared" si="3"/>
        <v>0.006</v>
      </c>
      <c r="M39" s="71">
        <f t="shared" si="3"/>
        <v>0.0499</v>
      </c>
      <c r="N39" s="71">
        <f t="shared" si="3"/>
        <v>2.2</v>
      </c>
      <c r="O39" s="71">
        <f t="shared" si="3"/>
        <v>0.002</v>
      </c>
      <c r="P39" s="71">
        <f t="shared" si="3"/>
        <v>0.31</v>
      </c>
      <c r="Q39" s="71">
        <f t="shared" si="3"/>
        <v>155</v>
      </c>
      <c r="R39" s="71">
        <f t="shared" si="3"/>
        <v>0.1</v>
      </c>
      <c r="S39" s="71">
        <f t="shared" si="3"/>
        <v>13</v>
      </c>
      <c r="T39" s="194"/>
      <c r="U39" s="195"/>
    </row>
    <row r="40" spans="1:21" ht="12.75">
      <c r="A40" s="64" t="s">
        <v>48</v>
      </c>
      <c r="B40" s="71"/>
      <c r="C40" s="71">
        <f>SUM(C14+C18+C34+C39)</f>
        <v>69.45</v>
      </c>
      <c r="D40" s="71">
        <f aca="true" t="shared" si="4" ref="D40:S40">SUM(D14+D18+D34+D39)</f>
        <v>77.77</v>
      </c>
      <c r="E40" s="71">
        <f t="shared" si="4"/>
        <v>341.63</v>
      </c>
      <c r="F40" s="71">
        <f t="shared" si="4"/>
        <v>2418</v>
      </c>
      <c r="G40" s="71">
        <f>SUM(G14+G18+G34+G39)</f>
        <v>1010.12</v>
      </c>
      <c r="H40" s="71">
        <f t="shared" si="4"/>
        <v>994.23</v>
      </c>
      <c r="I40" s="71">
        <f t="shared" si="4"/>
        <v>276.68</v>
      </c>
      <c r="J40" s="71">
        <f t="shared" si="4"/>
        <v>15.67</v>
      </c>
      <c r="K40" s="71">
        <f t="shared" si="4"/>
        <v>1136.0700000000002</v>
      </c>
      <c r="L40" s="71">
        <f t="shared" si="4"/>
        <v>0.09960000000000002</v>
      </c>
      <c r="M40" s="71">
        <f t="shared" si="4"/>
        <v>0.05062</v>
      </c>
      <c r="N40" s="71">
        <f t="shared" si="4"/>
        <v>4.432</v>
      </c>
      <c r="O40" s="71">
        <f t="shared" si="4"/>
        <v>1.26</v>
      </c>
      <c r="P40" s="71">
        <f t="shared" si="4"/>
        <v>0.9650000000000001</v>
      </c>
      <c r="Q40" s="71">
        <f t="shared" si="4"/>
        <v>837.005</v>
      </c>
      <c r="R40" s="71">
        <f t="shared" si="4"/>
        <v>11.96</v>
      </c>
      <c r="S40" s="71">
        <f t="shared" si="4"/>
        <v>47.53</v>
      </c>
      <c r="T40" s="71"/>
      <c r="U40" s="71"/>
    </row>
  </sheetData>
  <sheetProtection/>
  <mergeCells count="23">
    <mergeCell ref="A35:U35"/>
    <mergeCell ref="T37:U37"/>
    <mergeCell ref="T38:U38"/>
    <mergeCell ref="T39:U39"/>
    <mergeCell ref="T24:U25"/>
    <mergeCell ref="T28:U29"/>
    <mergeCell ref="T32:U33"/>
    <mergeCell ref="T34:U34"/>
    <mergeCell ref="A2:U2"/>
    <mergeCell ref="T4:U5"/>
    <mergeCell ref="T6:U7"/>
    <mergeCell ref="T3:U3"/>
    <mergeCell ref="T14:U14"/>
    <mergeCell ref="T10:U11"/>
    <mergeCell ref="T12:U13"/>
    <mergeCell ref="T20:U21"/>
    <mergeCell ref="T26:U27"/>
    <mergeCell ref="T30:U31"/>
    <mergeCell ref="A19:U19"/>
    <mergeCell ref="T22:U23"/>
    <mergeCell ref="T8:U9"/>
    <mergeCell ref="T16:U18"/>
    <mergeCell ref="A15:U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2022-04-05T02:27:35Z</cp:lastPrinted>
  <dcterms:created xsi:type="dcterms:W3CDTF">1996-10-08T23:32:33Z</dcterms:created>
  <dcterms:modified xsi:type="dcterms:W3CDTF">2022-04-05T02:28:13Z</dcterms:modified>
  <cp:category/>
  <cp:version/>
  <cp:contentType/>
  <cp:contentStatus/>
</cp:coreProperties>
</file>